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35" tabRatio="730" activeTab="0"/>
  </bookViews>
  <sheets>
    <sheet name="Fund Integrated Report" sheetId="1" r:id="rId1"/>
    <sheet name="Fund Attribute" sheetId="2" r:id="rId2"/>
    <sheet name="NAV&amp;ROI" sheetId="3" r:id="rId3"/>
    <sheet name="Fund's Holding-M" sheetId="4" r:id="rId4"/>
    <sheet name="Fund's Holding-W" sheetId="5" r:id="rId5"/>
    <sheet name="Chart" sheetId="6" r:id="rId6"/>
  </sheets>
  <definedNames>
    <definedName name="_xlnm.Print_Area" localSheetId="0">'Fund Integrated Report'!$A$2:$N$70</definedName>
    <definedName name="XX_TEJ01">'Fund Attribute'!$A$2:$Q$3</definedName>
    <definedName name="XX_TEJ02">'NAV&amp;ROI'!$A$2:$B$13</definedName>
    <definedName name="XX_TEJ03">'NAV&amp;ROI'!$D$2:$E$3</definedName>
    <definedName name="XX_TEJ04">'Fund''s Holding-M'!$A$2:$D$11</definedName>
    <definedName name="XX_TEJ05">'Fund''s Holding-W'!$A$2:$D$82</definedName>
    <definedName name="XX_TEJ06">'Chart'!$A$2:$E$252</definedName>
    <definedName name="XX_TEJ7">'Chart'!$G$2:$K$252</definedName>
    <definedName name="XX_TEJ8">'Fund''s Holding-W'!$A$2:$D$82</definedName>
    <definedName name="XX_TEJ9">'Fund''s Holding-W'!$L$2:$M$3</definedName>
  </definedNames>
  <calcPr fullCalcOnLoad="1"/>
</workbook>
</file>

<file path=xl/comments2.xml><?xml version="1.0" encoding="utf-8"?>
<comments xmlns="http://schemas.openxmlformats.org/spreadsheetml/2006/main">
  <authors>
    <author>lyn.cheng</author>
  </authors>
  <commentList>
    <comment ref="A2" authorId="0">
      <text>
        <r>
          <rPr>
            <b/>
            <sz val="9"/>
            <rFont val="新細明體"/>
            <family val="1"/>
          </rPr>
          <t>格式設定=0###
版面設定=1###
排序欄位=###
查詢字串=1|||0|||watt|||FLD003,FLD005,MGR1_E,MGR2_E,FLD017_E,FLD018,FLD021,FLD009,FLD016_E,MGRFEE,MGRFEEL,CUSTODY,CUSTODYL,SALEH,SALEL,BUYFEE,BENEFIT,###
欄位型態=System.String|||System.String|||System.String|||System.String|||System.String|||System.String|||System.String|||System.Double|||System.String|||System.String|||System.Double|||System.Double|||System.Double|||System.Double|||System.Double|||System.Double|||System.Double|||System.Double|||###
欄位名稱=Fund Code|||Fund_Ban|||Fund English Name|||Fund Manager A|||Fund Manager B|||Category|||Umbrella Fund|||Inception Assets|||Established Date|||Investment Target|||Manager Fee % - High|||Manager Fee % - Low|||Custodial Fee% -High|||Custodial Fee% -Low|||Sales Fee % - High|||Sales Fee % - Low|||Buy Back Fee|||Benefit Fee|||###
個股顯示位置=A1,Y###
採用降冪=Y###
採用最近期=N###
採用進階日期選項=N###
各欄位採用最近期=N|||N|||N|||N|||N|||N|||N|||N|||N|||N|||N|||N|||N|||N|||N|||N|||N###
進階篩選=###
檢視之公司=###
函數=###
巨集名稱=</t>
        </r>
      </text>
    </comment>
  </commentList>
</comments>
</file>

<file path=xl/comments3.xml><?xml version="1.0" encoding="utf-8"?>
<comments xmlns="http://schemas.openxmlformats.org/spreadsheetml/2006/main">
  <authors>
    <author>lyn.cheng</author>
  </authors>
  <commentList>
    <comment ref="A2" authorId="0">
      <text>
        <r>
          <rPr>
            <b/>
            <sz val="9"/>
            <rFont val="新細明體"/>
            <family val="1"/>
          </rPr>
          <t>格式設定=3###
版面設定=1###
排序欄位=###
查詢字串=2|||0|||wnav|||FLD004,FLD008,ROIW,ROI_YB,ROI_EST,ROI1,ROI3,ROI6,ROI12,ROI36,ROI60,###
欄位型態=System.String|||System.String|||System.Double|||System.Double|||System.Double|||System.Double|||System.Double|||System.Double|||System.Double|||System.Double|||System.Double|||System.Double|||System.Double|||###
欄位名稱=ID|||DATE|||NAV(D)|||DOD%-NAV|||WOW%-NAV|||From Begin of Year|||From Establishment|||Last Month ROI%|||Last 3 Months ROI%|||Last 6 Months ROI%|||Last 1 Year ROI%|||Last 3 Years  ROI%|||Last 5 Years  ROI%|||###
個股顯示位置=A1,Y###
採用降冪=Y###
採用最近期=Y###
採用進階日期選項=N###
各欄位採用最近期=N|||N|||N|||N|||N|||N|||N|||N|||N|||N|||N###
進階篩選=###
檢視之公司=###
函數=###
巨集名稱=</t>
        </r>
      </text>
    </comment>
    <comment ref="D2" authorId="0">
      <text>
        <r>
          <rPr>
            <b/>
            <sz val="9"/>
            <rFont val="新細明體"/>
            <family val="1"/>
          </rPr>
          <t>格式設定=3###
版面設定=1###
排序欄位=###
查詢字串=2|||0|||wfexp|||FLD003,###
欄位型態=System.String|||System.String|||System.Double|||###
欄位名稱=ID|||YYYYMM|||Fund Net Assets|||###
個股顯示位置=A1,Y###
採用降冪=Y###
採用最近期=Y###
採用進階日期選項=N###
各欄位採用最近期=N###
進階篩選=###
檢視之公司=###
函數=###
巨集名稱=</t>
        </r>
      </text>
    </comment>
  </commentList>
</comments>
</file>

<file path=xl/comments4.xml><?xml version="1.0" encoding="utf-8"?>
<comments xmlns="http://schemas.openxmlformats.org/spreadsheetml/2006/main">
  <authors>
    <author>lyn.cheng</author>
  </authors>
  <commentList>
    <comment ref="A2" authorId="0">
      <text>
        <r>
          <rPr>
            <b/>
            <sz val="9"/>
            <rFont val="新細明體"/>
            <family val="1"/>
          </rPr>
          <t>格式設定=13###
版面設定=1###
排序欄位=###
查詢字串=3|||0|||wmm|||FLD005,FLD006,FLD007,###
欄位型態=System.String|||System.String|||System.String|||System.Double|||System.Double|||System.Double|||###
欄位名稱=Fund's ID|||Data Date|||Security Holding ID|||Holding/Fund's Size%|||Holding/Shares %|||ROI|||###
個股顯示位置=A1,Y###
採用降冪=Y###
採用最近期=Y###
採用進階日期選項=N###
各欄位採用最近期=N|||N|||N###
進階篩選=###
檢視之公司=###
函數=###
巨集名稱=</t>
        </r>
      </text>
    </comment>
  </commentList>
</comments>
</file>

<file path=xl/comments5.xml><?xml version="1.0" encoding="utf-8"?>
<comments xmlns="http://schemas.openxmlformats.org/spreadsheetml/2006/main">
  <authors>
    <author>lyn.cheng</author>
  </authors>
  <commentList>
    <comment ref="A2" authorId="0">
      <text>
        <r>
          <rPr>
            <b/>
            <sz val="9"/>
            <rFont val="新細明體"/>
            <family val="1"/>
          </rPr>
          <t>格式設定=13###
版面設定=1###
排序欄位=###
查詢字串=3|||0|||www|||FLD004,FLD005,FLD006,###
欄位型態=System.String|||System.String|||System.String|||System.Double|||System.Double|||System.Double|||###
欄位名稱=Fund's ID|||Data Date|||English Sector|||Holding %|||Difference WoW%|||ROI|||###
個股顯示位置=A1,Y###
採用降冪=N###
採用最近期=Y###
採用進階日期選項=N###
各欄位採用最近期=N|||N|||N###
進階篩選=###
檢視之公司=###
函數=###
巨集名稱=</t>
        </r>
      </text>
    </comment>
    <comment ref="L2" authorId="0">
      <text>
        <r>
          <rPr>
            <b/>
            <sz val="9"/>
            <rFont val="新細明體"/>
            <family val="1"/>
          </rPr>
          <t>格式設定=0###
版面設定=1###
排序欄位=###
查詢字串=2|||0|||wftinv|||MST_PCT,###
欄位型態=System.String|||System.String|||System.Double|||###
欄位名稱=ID|||Data Date|||B0  ST inv.- subtotal|||###
個股顯示位置=A1,Y###
採用降冪=Y###
採用最近期=Y###
採用進階日期選項=N###
各欄位採用最近期=N###
進階篩選=###
檢視之公司=###
函數=###
巨集名稱=</t>
        </r>
      </text>
    </comment>
  </commentList>
</comments>
</file>

<file path=xl/comments6.xml><?xml version="1.0" encoding="utf-8"?>
<comments xmlns="http://schemas.openxmlformats.org/spreadsheetml/2006/main">
  <authors>
    <author>lyn.cheng</author>
  </authors>
  <commentList>
    <comment ref="A2" authorId="0">
      <text>
        <r>
          <rPr>
            <b/>
            <sz val="9"/>
            <rFont val="新細明體"/>
            <family val="1"/>
          </rPr>
          <t>格式設定=2###
版面設定=1###
排序欄位=###
查詢字串=2|||0|||wnav|||FLD004,ROI1,ROI3,ROI12,###
欄位型態=System.String|||System.String|||System.Double|||System.Double|||System.Double|||System.Double|||###
欄位名稱=ID|||DATE|||NAV(D)|||Last Month ROI%|||Last 3 Months ROI%|||Last 1 Year ROI%|||###
個股顯示位置=A1,Y###
採用降冪=N###
採用最近期=N###
採用進階日期選項=Y###
各欄位採用最近期=N|||N|||N|||N###
進階篩選=###
檢視之公司=###
函數=0|||LAST|||noNull||||||250|||DAY###
巨集名稱=Sort1</t>
        </r>
      </text>
    </comment>
    <comment ref="G2" authorId="0">
      <text>
        <r>
          <rPr>
            <b/>
            <sz val="9"/>
            <rFont val="新細明體"/>
            <family val="1"/>
          </rPr>
          <t>格式設定=2###
版面設定=1###
排序欄位=###
查詢字串=2|||0|||wnav|||FLD004,ROI1,ROI3,ROI12,###
欄位型態=System.String|||System.String|||System.Double|||System.Double|||System.Double|||System.Double|||###
欄位名稱=ID|||DATE|||NAV(D)|||Last Month ROI%|||Last 3 Months ROI%|||Last 1 Year ROI%|||###
個股顯示位置=G1,Y###
採用降冪=N###
採用最近期=N###
採用進階日期選項=Y###
各欄位採用最近期=N|||N|||N|||N###
進階篩選=###
檢視之公司=###
函數=0|||LAST|||noNull||||||250|||DAY###
巨集名稱=Sort2</t>
        </r>
      </text>
    </comment>
  </commentList>
</comments>
</file>

<file path=xl/sharedStrings.xml><?xml version="1.0" encoding="utf-8"?>
<sst xmlns="http://schemas.openxmlformats.org/spreadsheetml/2006/main" count="292" uniqueCount="208">
  <si>
    <t>%</t>
  </si>
  <si>
    <t xml:space="preserve"> </t>
  </si>
  <si>
    <t>~</t>
  </si>
  <si>
    <t>%</t>
  </si>
  <si>
    <t>N</t>
  </si>
  <si>
    <t xml:space="preserve"> </t>
  </si>
  <si>
    <t>近一月報酬率</t>
  </si>
  <si>
    <t>近三月報酬率</t>
  </si>
  <si>
    <t>近一年報酬率</t>
  </si>
  <si>
    <t>Fund Manager A</t>
  </si>
  <si>
    <t>Fund Manager B</t>
  </si>
  <si>
    <t>Buy Back Fee</t>
  </si>
  <si>
    <t>Umbrella Fund</t>
  </si>
  <si>
    <t>Inception Assets</t>
  </si>
  <si>
    <t>Fund_Ban</t>
  </si>
  <si>
    <t>Fund English Name</t>
  </si>
  <si>
    <t>Category</t>
  </si>
  <si>
    <t>Established Date</t>
  </si>
  <si>
    <t>Investment Target</t>
  </si>
  <si>
    <t>Manager Fee % - High</t>
  </si>
  <si>
    <t>Manager Fee % - Low</t>
  </si>
  <si>
    <t>Custodial Fee% -Low</t>
  </si>
  <si>
    <t>Sales Fee % - High</t>
  </si>
  <si>
    <t>Sales Fee % - Low</t>
  </si>
  <si>
    <t>Benefit Fee</t>
  </si>
  <si>
    <t>Umbrella Fund</t>
  </si>
  <si>
    <t>FUND ATTRIBUTE</t>
  </si>
  <si>
    <t>NA</t>
  </si>
  <si>
    <r>
      <t>　</t>
    </r>
    <r>
      <rPr>
        <sz val="10"/>
        <rFont val="Times New Roman"/>
        <family val="1"/>
      </rPr>
      <t>Fund Ban</t>
    </r>
  </si>
  <si>
    <r>
      <t>　</t>
    </r>
    <r>
      <rPr>
        <sz val="10"/>
        <rFont val="Times New Roman"/>
        <family val="1"/>
      </rPr>
      <t>Manager Fee</t>
    </r>
  </si>
  <si>
    <r>
      <t>　</t>
    </r>
    <r>
      <rPr>
        <sz val="10"/>
        <rFont val="Times New Roman"/>
        <family val="1"/>
      </rPr>
      <t>Custodial Fee</t>
    </r>
  </si>
  <si>
    <r>
      <t>　</t>
    </r>
    <r>
      <rPr>
        <sz val="10"/>
        <rFont val="Times New Roman"/>
        <family val="1"/>
      </rPr>
      <t>Sales Fee</t>
    </r>
  </si>
  <si>
    <r>
      <t>　</t>
    </r>
    <r>
      <rPr>
        <sz val="10"/>
        <rFont val="Times New Roman"/>
        <family val="1"/>
      </rPr>
      <t>Buy Back Fee</t>
    </r>
  </si>
  <si>
    <r>
      <t>　</t>
    </r>
    <r>
      <rPr>
        <sz val="10"/>
        <rFont val="Times New Roman"/>
        <family val="1"/>
      </rPr>
      <t>Benefit Fee</t>
    </r>
  </si>
  <si>
    <r>
      <t>　</t>
    </r>
    <r>
      <rPr>
        <sz val="10"/>
        <rFont val="Times New Roman"/>
        <family val="1"/>
      </rPr>
      <t>Fund Code</t>
    </r>
  </si>
  <si>
    <r>
      <t>　</t>
    </r>
    <r>
      <rPr>
        <sz val="10"/>
        <rFont val="Times New Roman"/>
        <family val="1"/>
      </rPr>
      <t>Fund Manager A</t>
    </r>
  </si>
  <si>
    <r>
      <t>　</t>
    </r>
    <r>
      <rPr>
        <sz val="10"/>
        <rFont val="Times New Roman"/>
        <family val="1"/>
      </rPr>
      <t>Fund Manager B</t>
    </r>
  </si>
  <si>
    <r>
      <t>　</t>
    </r>
    <r>
      <rPr>
        <sz val="10"/>
        <rFont val="Times New Roman"/>
        <family val="1"/>
      </rPr>
      <t>Categroy</t>
    </r>
  </si>
  <si>
    <r>
      <t>　</t>
    </r>
    <r>
      <rPr>
        <sz val="10"/>
        <rFont val="Times New Roman"/>
        <family val="1"/>
      </rPr>
      <t>Inception Assets</t>
    </r>
  </si>
  <si>
    <t>T. NTD</t>
  </si>
  <si>
    <t>Last 6 M ROI</t>
  </si>
  <si>
    <t>Holding/Shares %</t>
  </si>
  <si>
    <t>ROI</t>
  </si>
  <si>
    <t>M2000  Iron and Steel</t>
  </si>
  <si>
    <t>M2300  Electronics</t>
  </si>
  <si>
    <t>M2800  Finance</t>
  </si>
  <si>
    <t>TT99   Total</t>
  </si>
  <si>
    <t>DATE</t>
  </si>
  <si>
    <t>NAV(D)</t>
  </si>
  <si>
    <t>Last Month ROI%</t>
  </si>
  <si>
    <t>Last 3 Months ROI%</t>
  </si>
  <si>
    <t>Last 1 Year ROI%</t>
  </si>
  <si>
    <t>Y9999</t>
  </si>
  <si>
    <t>FUND's HOLDING-Monthly</t>
  </si>
  <si>
    <t>FUND's HOLDING-Weekly</t>
  </si>
  <si>
    <t>Security</t>
  </si>
  <si>
    <t>Size%</t>
  </si>
  <si>
    <t>Rank</t>
  </si>
  <si>
    <t>Security</t>
  </si>
  <si>
    <t>Indusry</t>
  </si>
  <si>
    <t>English Sector</t>
  </si>
  <si>
    <t>Holding %</t>
  </si>
  <si>
    <t>Difference WoW%</t>
  </si>
  <si>
    <t>M0000  Others (Fund inc.)</t>
  </si>
  <si>
    <t>M1100  Cement</t>
  </si>
  <si>
    <t>M1200  Foods</t>
  </si>
  <si>
    <t>M1300  Plastics</t>
  </si>
  <si>
    <t>M1400  Textiles</t>
  </si>
  <si>
    <t>M1500  Electric Machinery</t>
  </si>
  <si>
    <t>M1600  Electrical and Cable</t>
  </si>
  <si>
    <t>M1721  Chemical</t>
  </si>
  <si>
    <t>M1722  Biotech. &amp; Medical</t>
  </si>
  <si>
    <t>M1800  Glass and Ceramics</t>
  </si>
  <si>
    <t>M1900  Paper and Pulp</t>
  </si>
  <si>
    <t>M2100  Rubber</t>
  </si>
  <si>
    <t>M2200  Automobile</t>
  </si>
  <si>
    <t>M2324  Semiconductor</t>
  </si>
  <si>
    <t>M2325  Computer &amp; Periphera</t>
  </si>
  <si>
    <t>M2326  Optoelectronic</t>
  </si>
  <si>
    <t>M2327  Comm. &amp; Internet</t>
  </si>
  <si>
    <t>M2328  Elec. Parts &amp; Comp.</t>
  </si>
  <si>
    <t>M2329  Elec. Products Dist.</t>
  </si>
  <si>
    <t>M2330  Information Service</t>
  </si>
  <si>
    <t>M2331  Other Electronic</t>
  </si>
  <si>
    <t>M2500  Building &amp; Cons.</t>
  </si>
  <si>
    <t>M2600  Shipping and Trans.</t>
  </si>
  <si>
    <t>M2700  Tourism</t>
  </si>
  <si>
    <t>M2900  Trading and Consumer</t>
  </si>
  <si>
    <t>M9700  Oil, Gas and Elec.</t>
  </si>
  <si>
    <t>M9800  Conglomerate</t>
  </si>
  <si>
    <t>M9900  Others</t>
  </si>
  <si>
    <t>MUUUU  Underwriting</t>
  </si>
  <si>
    <t>O1721  OTC Chemical</t>
  </si>
  <si>
    <t>O1722  OTC Biotech. &amp; Med.</t>
  </si>
  <si>
    <t>O2324  OTC Semiconductor</t>
  </si>
  <si>
    <t>O2325  OTC Computer &amp; Per.</t>
  </si>
  <si>
    <t>O2326  OTC Optoelectronic</t>
  </si>
  <si>
    <t>O2327  OTC Comm. &amp; Internet</t>
  </si>
  <si>
    <t>O2328  OTC Elec. Parts &amp;Com</t>
  </si>
  <si>
    <t>O2329  OTC Elec. Products</t>
  </si>
  <si>
    <t>O2330  OTC Inf. Service</t>
  </si>
  <si>
    <t>O2331  OTC Other Elec.</t>
  </si>
  <si>
    <t>OTC00  OTC Others (FD inc.)</t>
  </si>
  <si>
    <t>OTC12  OTC Foods</t>
  </si>
  <si>
    <t>OTC13  OTC Plastic</t>
  </si>
  <si>
    <t>OTC14  OTC Textile</t>
  </si>
  <si>
    <t>OTC15  OTC Electronical</t>
  </si>
  <si>
    <t>OTC16  OTC Wire &amp; Cable</t>
  </si>
  <si>
    <t>OTC18  OTC Glass</t>
  </si>
  <si>
    <t>OTC20  OTC Steel</t>
  </si>
  <si>
    <t>OTC21  OTC Rubbers</t>
  </si>
  <si>
    <t>OTC23  OTC Electronic</t>
  </si>
  <si>
    <t>OTC25  OTC Construction</t>
  </si>
  <si>
    <t>OTC26  OTC Transporation</t>
  </si>
  <si>
    <t>OTC27  OTC Tourism</t>
  </si>
  <si>
    <t>OTC28  OTC Banking</t>
  </si>
  <si>
    <t>OTC29  OTC Retailing</t>
  </si>
  <si>
    <t>OTC89  OTC Others</t>
  </si>
  <si>
    <t>OTC97  OTC Gas &amp; Elec.</t>
  </si>
  <si>
    <t>TT99F  Total-Except Taiwan</t>
  </si>
  <si>
    <t>TT99L  Total-In Taiwan</t>
  </si>
  <si>
    <t>Y0000  Close-end Fund</t>
  </si>
  <si>
    <t>Y1100  Cement &amp; Ceramics</t>
  </si>
  <si>
    <t>Y1200  Food</t>
  </si>
  <si>
    <t>Y1300  Plastic &amp; Chemicals</t>
  </si>
  <si>
    <t>Y1400  Textile</t>
  </si>
  <si>
    <t>Y1600  Electrical</t>
  </si>
  <si>
    <t>Y1900  Pulp &amp; Paper</t>
  </si>
  <si>
    <t>Y2500  Construction</t>
  </si>
  <si>
    <t>Y2800  Banking &amp; Insurance</t>
  </si>
  <si>
    <t>Y3300  Others</t>
  </si>
  <si>
    <t>YOTC   OTC Stock</t>
  </si>
  <si>
    <r>
      <t xml:space="preserve">F0002  </t>
    </r>
    <r>
      <rPr>
        <sz val="10"/>
        <rFont val="新細明體"/>
        <family val="1"/>
      </rPr>
      <t>Japan</t>
    </r>
  </si>
  <si>
    <r>
      <t xml:space="preserve">F0004  </t>
    </r>
    <r>
      <rPr>
        <sz val="10"/>
        <rFont val="新細明體"/>
        <family val="1"/>
      </rPr>
      <t>Au &amp; Nz</t>
    </r>
  </si>
  <si>
    <r>
      <t xml:space="preserve">F0006  </t>
    </r>
    <r>
      <rPr>
        <sz val="10"/>
        <rFont val="新細明體"/>
        <family val="1"/>
      </rPr>
      <t>Other-Foreign</t>
    </r>
  </si>
  <si>
    <r>
      <t xml:space="preserve">F0007  </t>
    </r>
    <r>
      <rPr>
        <sz val="10"/>
        <rFont val="新細明體"/>
        <family val="1"/>
      </rPr>
      <t>North America</t>
    </r>
  </si>
  <si>
    <r>
      <t xml:space="preserve">F0001  </t>
    </r>
    <r>
      <rPr>
        <sz val="10"/>
        <rFont val="新細明體"/>
        <family val="1"/>
      </rPr>
      <t>America</t>
    </r>
  </si>
  <si>
    <r>
      <t xml:space="preserve">F0008  </t>
    </r>
    <r>
      <rPr>
        <sz val="10"/>
        <rFont val="新細明體"/>
        <family val="1"/>
      </rPr>
      <t>Developed Europe</t>
    </r>
  </si>
  <si>
    <r>
      <t xml:space="preserve">F0003  </t>
    </r>
    <r>
      <rPr>
        <sz val="10"/>
        <rFont val="新細明體"/>
        <family val="1"/>
      </rPr>
      <t>Europe</t>
    </r>
  </si>
  <si>
    <r>
      <t xml:space="preserve">F0009  </t>
    </r>
    <r>
      <rPr>
        <sz val="10"/>
        <rFont val="新細明體"/>
        <family val="1"/>
      </rPr>
      <t>Asia Ex. Japan</t>
    </r>
  </si>
  <si>
    <r>
      <t xml:space="preserve">F0010  </t>
    </r>
    <r>
      <rPr>
        <sz val="10"/>
        <rFont val="新細明體"/>
        <family val="1"/>
      </rPr>
      <t>Emerging Europe</t>
    </r>
  </si>
  <si>
    <r>
      <t xml:space="preserve">F0011  </t>
    </r>
    <r>
      <rPr>
        <sz val="10"/>
        <rFont val="新細明體"/>
        <family val="1"/>
      </rPr>
      <t>Emerging Latin Amer.</t>
    </r>
  </si>
  <si>
    <r>
      <t xml:space="preserve">F0012  </t>
    </r>
    <r>
      <rPr>
        <sz val="10"/>
        <rFont val="新細明體"/>
        <family val="1"/>
      </rPr>
      <t>Cn Sec.</t>
    </r>
  </si>
  <si>
    <r>
      <t xml:space="preserve">F0013  </t>
    </r>
    <r>
      <rPr>
        <sz val="10"/>
        <rFont val="新細明體"/>
        <family val="1"/>
      </rPr>
      <t>HK&amp; Mo Sec.</t>
    </r>
  </si>
  <si>
    <t>F0005  S.E. Asia</t>
  </si>
  <si>
    <t>ZAA</t>
  </si>
  <si>
    <t>ZBB</t>
  </si>
  <si>
    <t>ZCC</t>
  </si>
  <si>
    <t>ZDD</t>
  </si>
  <si>
    <t>TT99F  Total-Except Taiwan</t>
  </si>
  <si>
    <t>TT99L  Total-In Taiwan</t>
  </si>
  <si>
    <t>Total-In Taiwan</t>
  </si>
  <si>
    <t>Industry</t>
  </si>
  <si>
    <t>Difference WoW%</t>
  </si>
  <si>
    <t>Difference</t>
  </si>
  <si>
    <t xml:space="preserve"> WoW%</t>
  </si>
  <si>
    <t>Holding</t>
  </si>
  <si>
    <t>ROI %</t>
  </si>
  <si>
    <r>
      <t>　</t>
    </r>
    <r>
      <rPr>
        <sz val="10"/>
        <rFont val="Times New Roman"/>
        <family val="1"/>
      </rPr>
      <t>Fund Net Assets</t>
    </r>
  </si>
  <si>
    <t>Deta Date</t>
  </si>
  <si>
    <t xml:space="preserve"> NAV</t>
  </si>
  <si>
    <t>DoD % -nav</t>
  </si>
  <si>
    <t>WoW % - nav</t>
  </si>
  <si>
    <t>From Begin of  Year</t>
  </si>
  <si>
    <t>From Established</t>
  </si>
  <si>
    <t>Last Month ROI</t>
  </si>
  <si>
    <t>Last 3 M ROI</t>
  </si>
  <si>
    <t>Last Year ROI</t>
  </si>
  <si>
    <t>Last 3 Y ROI</t>
  </si>
  <si>
    <t>Last 5 Y ROI</t>
  </si>
  <si>
    <t>Total-Except Taiwan</t>
  </si>
  <si>
    <t>Holding /</t>
  </si>
  <si>
    <t>Shares %</t>
  </si>
  <si>
    <t>Custodial Fee% -High</t>
  </si>
  <si>
    <t>Data Field</t>
  </si>
  <si>
    <t>DOD%-NAV</t>
  </si>
  <si>
    <t>WOW%-NAV</t>
  </si>
  <si>
    <t>From Begin of Year</t>
  </si>
  <si>
    <t>From Establishment</t>
  </si>
  <si>
    <t>Last 6 Months ROI%</t>
  </si>
  <si>
    <t>Last 3 Years  ROI%</t>
  </si>
  <si>
    <t>Last 5 Years  ROI%</t>
  </si>
  <si>
    <t>Fund Net Assets</t>
  </si>
  <si>
    <t>Security Holding ID</t>
  </si>
  <si>
    <t>Holding/Fund's Size%</t>
  </si>
  <si>
    <t>MWWWW  Warrant</t>
  </si>
  <si>
    <t>CASH</t>
  </si>
  <si>
    <t>Data Date</t>
  </si>
  <si>
    <t>B0  ST inv.- subtotal</t>
  </si>
  <si>
    <t>2317   Hon Hai Precision</t>
  </si>
  <si>
    <t>0050</t>
  </si>
  <si>
    <t>Polaris Taiwan Top 50 Tracker Fund</t>
  </si>
  <si>
    <t>0050 Polaris Taiwan Top 50 Tracker</t>
  </si>
  <si>
    <t>1301   Formosa Plastics</t>
  </si>
  <si>
    <t>1303   Nan Ya Plastics</t>
  </si>
  <si>
    <t>2330   TSMC</t>
  </si>
  <si>
    <t>Y9999 TSE Weighted-Average Index</t>
  </si>
  <si>
    <t>P0017  Chemical Industry</t>
  </si>
  <si>
    <t>T0001  TDR Others (FD Inc.)</t>
  </si>
  <si>
    <t>Zhang Mei Yuan(Started Date:2010/05/18)</t>
  </si>
  <si>
    <t>ETF</t>
  </si>
  <si>
    <t>0050 Polaris Taiwan Top 50 Tracker</t>
  </si>
  <si>
    <t>2498   HTC</t>
  </si>
  <si>
    <t>M1700  Chemical Biotech.</t>
  </si>
  <si>
    <t>M2800  Financial Industry</t>
  </si>
  <si>
    <t>M9700  Oil Gas, and Elec.</t>
  </si>
  <si>
    <t>MAB12  Margin Buying Foods</t>
  </si>
  <si>
    <t>YTSE   TSE Stock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</si>
</sst>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0_-;\-* #,##0.0000_-;_-* &quot;-&quot;????_-;_-@_-"/>
    <numFmt numFmtId="177" formatCode="0.00_ "/>
    <numFmt numFmtId="178" formatCode="0.0000_ "/>
    <numFmt numFmtId="179" formatCode="0.0000_);[Red]\(0.0000\)"/>
    <numFmt numFmtId="180" formatCode="#,##0.0000"/>
    <numFmt numFmtId="181" formatCode="yyyymmdd"/>
    <numFmt numFmtId="182" formatCode="#,##0_ "/>
    <numFmt numFmtId="183" formatCode="yyyy/mm/dd"/>
  </numFmts>
  <fonts count="52">
    <font>
      <sz val="10"/>
      <name val="新細明體"/>
      <family val="1"/>
    </font>
    <font>
      <b/>
      <sz val="10"/>
      <color indexed="10"/>
      <name val="Times New Roman"/>
      <family val="1"/>
    </font>
    <font>
      <sz val="9"/>
      <name val="新細明體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name val="細明體"/>
      <family val="3"/>
    </font>
    <font>
      <b/>
      <sz val="9"/>
      <name val="新細明體"/>
      <family val="1"/>
    </font>
    <font>
      <b/>
      <sz val="10"/>
      <name val="新細明體"/>
      <family val="1"/>
    </font>
    <font>
      <b/>
      <sz val="12"/>
      <name val="Times New Roman"/>
      <family val="1"/>
    </font>
    <font>
      <sz val="10"/>
      <color indexed="23"/>
      <name val="Times New Roman"/>
      <family val="1"/>
    </font>
    <font>
      <sz val="8"/>
      <color indexed="8"/>
      <name val="新細明體"/>
      <family val="1"/>
    </font>
    <font>
      <sz val="7"/>
      <color indexed="8"/>
      <name val="新細明體"/>
      <family val="1"/>
    </font>
    <font>
      <sz val="8.75"/>
      <color indexed="8"/>
      <name val="新細明體"/>
      <family val="1"/>
    </font>
    <font>
      <sz val="7.35"/>
      <color indexed="8"/>
      <name val="新細明體"/>
      <family val="1"/>
    </font>
    <font>
      <sz val="6.4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10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medium"/>
      <top style="hair"/>
      <bottom style="hair"/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43">
    <xf numFmtId="0" fontId="0" fillId="0" borderId="0" xfId="0" applyAlignment="1">
      <alignment vertical="center"/>
    </xf>
    <xf numFmtId="177" fontId="4" fillId="33" borderId="10" xfId="0" applyNumberFormat="1" applyFont="1" applyFill="1" applyBorder="1" applyAlignment="1">
      <alignment horizontal="center" vertical="center"/>
    </xf>
    <xf numFmtId="0" fontId="0" fillId="0" borderId="0" xfId="0" applyAlignment="1" quotePrefix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0" fillId="0" borderId="12" xfId="0" applyNumberFormat="1" applyFill="1" applyBorder="1" applyAlignment="1">
      <alignment vertical="center"/>
    </xf>
    <xf numFmtId="0" fontId="0" fillId="0" borderId="12" xfId="0" applyNumberFormat="1" applyFill="1" applyBorder="1" applyAlignment="1">
      <alignment vertical="center"/>
    </xf>
    <xf numFmtId="14" fontId="0" fillId="0" borderId="12" xfId="0" applyNumberFormat="1" applyFill="1" applyBorder="1" applyAlignment="1">
      <alignment vertical="center"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14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4" borderId="0" xfId="0" applyNumberFormat="1" applyFont="1" applyFill="1" applyBorder="1" applyAlignment="1">
      <alignment horizontal="right" vertical="center"/>
    </xf>
    <xf numFmtId="0" fontId="0" fillId="35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13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13" xfId="0" applyNumberFormat="1" applyFont="1" applyFill="1" applyBorder="1" applyAlignment="1">
      <alignment horizontal="right"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9" fontId="1" fillId="36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right" vertical="center"/>
    </xf>
    <xf numFmtId="181" fontId="0" fillId="0" borderId="0" xfId="0" applyNumberFormat="1" applyAlignment="1">
      <alignment horizontal="center" vertical="center"/>
    </xf>
    <xf numFmtId="181" fontId="0" fillId="0" borderId="0" xfId="0" applyNumberForma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177" fontId="4" fillId="33" borderId="23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vertical="center"/>
    </xf>
    <xf numFmtId="0" fontId="9" fillId="33" borderId="26" xfId="0" applyFont="1" applyFill="1" applyBorder="1" applyAlignment="1">
      <alignment vertical="center"/>
    </xf>
    <xf numFmtId="177" fontId="9" fillId="33" borderId="27" xfId="0" applyNumberFormat="1" applyFont="1" applyFill="1" applyBorder="1" applyAlignment="1">
      <alignment horizontal="right" vertical="center"/>
    </xf>
    <xf numFmtId="0" fontId="9" fillId="33" borderId="2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177" fontId="4" fillId="33" borderId="27" xfId="0" applyNumberFormat="1" applyFont="1" applyFill="1" applyBorder="1" applyAlignment="1">
      <alignment horizontal="right" vertical="center"/>
    </xf>
    <xf numFmtId="0" fontId="4" fillId="33" borderId="31" xfId="0" applyNumberFormat="1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vertical="center"/>
    </xf>
    <xf numFmtId="0" fontId="4" fillId="33" borderId="32" xfId="0" applyFont="1" applyFill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4" fillId="33" borderId="33" xfId="0" applyFont="1" applyFill="1" applyBorder="1" applyAlignment="1">
      <alignment vertical="center"/>
    </xf>
    <xf numFmtId="0" fontId="4" fillId="33" borderId="34" xfId="0" applyFont="1" applyFill="1" applyBorder="1" applyAlignment="1">
      <alignment vertical="center"/>
    </xf>
    <xf numFmtId="0" fontId="4" fillId="33" borderId="35" xfId="0" applyFont="1" applyFill="1" applyBorder="1" applyAlignment="1">
      <alignment vertical="center"/>
    </xf>
    <xf numFmtId="177" fontId="4" fillId="33" borderId="27" xfId="0" applyNumberFormat="1" applyFont="1" applyFill="1" applyBorder="1" applyAlignment="1">
      <alignment vertical="center"/>
    </xf>
    <xf numFmtId="0" fontId="4" fillId="33" borderId="36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177" fontId="4" fillId="33" borderId="38" xfId="0" applyNumberFormat="1" applyFont="1" applyFill="1" applyBorder="1" applyAlignment="1">
      <alignment vertical="center"/>
    </xf>
    <xf numFmtId="0" fontId="4" fillId="33" borderId="39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4" fillId="33" borderId="27" xfId="0" applyNumberFormat="1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vertical="center"/>
    </xf>
    <xf numFmtId="0" fontId="4" fillId="33" borderId="41" xfId="0" applyFont="1" applyFill="1" applyBorder="1" applyAlignment="1">
      <alignment horizontal="center" vertical="center"/>
    </xf>
    <xf numFmtId="0" fontId="4" fillId="37" borderId="42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 wrapText="1"/>
    </xf>
    <xf numFmtId="49" fontId="1" fillId="33" borderId="0" xfId="0" applyNumberFormat="1" applyFont="1" applyFill="1" applyAlignment="1">
      <alignment horizontal="center" vertical="center"/>
    </xf>
    <xf numFmtId="0" fontId="5" fillId="33" borderId="42" xfId="0" applyFont="1" applyFill="1" applyBorder="1" applyAlignment="1">
      <alignment vertical="center"/>
    </xf>
    <xf numFmtId="0" fontId="4" fillId="33" borderId="43" xfId="0" applyFont="1" applyFill="1" applyBorder="1" applyAlignment="1">
      <alignment vertical="center"/>
    </xf>
    <xf numFmtId="0" fontId="5" fillId="33" borderId="41" xfId="0" applyFont="1" applyFill="1" applyBorder="1" applyAlignment="1">
      <alignment vertical="center"/>
    </xf>
    <xf numFmtId="3" fontId="4" fillId="33" borderId="44" xfId="0" applyNumberFormat="1" applyFont="1" applyFill="1" applyBorder="1" applyAlignment="1">
      <alignment vertical="center"/>
    </xf>
    <xf numFmtId="0" fontId="4" fillId="37" borderId="41" xfId="0" applyFont="1" applyFill="1" applyBorder="1" applyAlignment="1">
      <alignment horizontal="center" vertical="center"/>
    </xf>
    <xf numFmtId="178" fontId="4" fillId="33" borderId="45" xfId="0" applyNumberFormat="1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vertical="center"/>
    </xf>
    <xf numFmtId="0" fontId="4" fillId="33" borderId="46" xfId="0" applyFont="1" applyFill="1" applyBorder="1" applyAlignment="1">
      <alignment horizontal="center" vertical="center"/>
    </xf>
    <xf numFmtId="0" fontId="0" fillId="0" borderId="14" xfId="0" applyNumberForma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4" fillId="33" borderId="47" xfId="0" applyFont="1" applyFill="1" applyBorder="1" applyAlignment="1">
      <alignment vertical="center"/>
    </xf>
    <xf numFmtId="49" fontId="0" fillId="0" borderId="0" xfId="0" applyNumberFormat="1" applyAlignment="1" quotePrefix="1">
      <alignment vertical="center"/>
    </xf>
    <xf numFmtId="0" fontId="4" fillId="37" borderId="48" xfId="0" applyFont="1" applyFill="1" applyBorder="1" applyAlignment="1">
      <alignment horizontal="center" vertical="center"/>
    </xf>
    <xf numFmtId="0" fontId="4" fillId="37" borderId="31" xfId="0" applyFont="1" applyFill="1" applyBorder="1" applyAlignment="1">
      <alignment horizontal="center" vertical="center"/>
    </xf>
    <xf numFmtId="178" fontId="4" fillId="33" borderId="48" xfId="0" applyNumberFormat="1" applyFont="1" applyFill="1" applyBorder="1" applyAlignment="1">
      <alignment horizontal="center" vertical="center"/>
    </xf>
    <xf numFmtId="178" fontId="4" fillId="33" borderId="31" xfId="0" applyNumberFormat="1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right" vertical="center"/>
    </xf>
    <xf numFmtId="0" fontId="4" fillId="33" borderId="50" xfId="0" applyFont="1" applyFill="1" applyBorder="1" applyAlignment="1">
      <alignment horizontal="right" vertical="center"/>
    </xf>
    <xf numFmtId="0" fontId="4" fillId="33" borderId="51" xfId="0" applyFont="1" applyFill="1" applyBorder="1" applyAlignment="1">
      <alignment horizontal="right" vertical="center"/>
    </xf>
    <xf numFmtId="0" fontId="4" fillId="33" borderId="23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right" vertical="center"/>
    </xf>
    <xf numFmtId="178" fontId="4" fillId="33" borderId="34" xfId="0" applyNumberFormat="1" applyFont="1" applyFill="1" applyBorder="1" applyAlignment="1">
      <alignment horizontal="center" vertical="center"/>
    </xf>
    <xf numFmtId="178" fontId="4" fillId="33" borderId="35" xfId="0" applyNumberFormat="1" applyFont="1" applyFill="1" applyBorder="1" applyAlignment="1">
      <alignment horizontal="center" vertical="center"/>
    </xf>
    <xf numFmtId="0" fontId="4" fillId="37" borderId="52" xfId="0" applyFont="1" applyFill="1" applyBorder="1" applyAlignment="1">
      <alignment horizontal="center" vertical="center"/>
    </xf>
    <xf numFmtId="0" fontId="4" fillId="37" borderId="5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right" vertical="center"/>
    </xf>
    <xf numFmtId="3" fontId="4" fillId="37" borderId="48" xfId="0" applyNumberFormat="1" applyFont="1" applyFill="1" applyBorder="1" applyAlignment="1">
      <alignment horizontal="center" vertical="center"/>
    </xf>
    <xf numFmtId="14" fontId="4" fillId="37" borderId="48" xfId="0" applyNumberFormat="1" applyFont="1" applyFill="1" applyBorder="1" applyAlignment="1">
      <alignment horizontal="center" vertical="center"/>
    </xf>
    <xf numFmtId="0" fontId="8" fillId="38" borderId="54" xfId="0" applyFont="1" applyFill="1" applyBorder="1" applyAlignment="1">
      <alignment horizontal="center" vertical="center"/>
    </xf>
    <xf numFmtId="0" fontId="8" fillId="38" borderId="55" xfId="0" applyFont="1" applyFill="1" applyBorder="1" applyAlignment="1">
      <alignment horizontal="center" vertical="center"/>
    </xf>
    <xf numFmtId="0" fontId="8" fillId="38" borderId="56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33" borderId="23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44" xfId="0" applyFont="1" applyFill="1" applyBorder="1" applyAlignment="1">
      <alignment vertical="center"/>
    </xf>
    <xf numFmtId="0" fontId="4" fillId="33" borderId="23" xfId="0" applyNumberFormat="1" applyFont="1" applyFill="1" applyBorder="1" applyAlignment="1">
      <alignment horizontal="center" vertical="center"/>
    </xf>
    <xf numFmtId="0" fontId="4" fillId="33" borderId="44" xfId="0" applyNumberFormat="1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8" fillId="38" borderId="61" xfId="0" applyFont="1" applyFill="1" applyBorder="1" applyAlignment="1">
      <alignment horizontal="center" vertical="center"/>
    </xf>
    <xf numFmtId="0" fontId="8" fillId="38" borderId="62" xfId="0" applyFont="1" applyFill="1" applyBorder="1" applyAlignment="1">
      <alignment horizontal="center" vertical="center"/>
    </xf>
    <xf numFmtId="0" fontId="8" fillId="38" borderId="63" xfId="0" applyFont="1" applyFill="1" applyBorder="1" applyAlignment="1">
      <alignment horizontal="center" vertical="center"/>
    </xf>
    <xf numFmtId="0" fontId="8" fillId="38" borderId="64" xfId="0" applyFont="1" applyFill="1" applyBorder="1" applyAlignment="1">
      <alignment horizontal="center" vertical="center"/>
    </xf>
    <xf numFmtId="182" fontId="4" fillId="33" borderId="23" xfId="0" applyNumberFormat="1" applyFont="1" applyFill="1" applyBorder="1" applyAlignment="1">
      <alignment vertical="center"/>
    </xf>
    <xf numFmtId="182" fontId="4" fillId="33" borderId="10" xfId="0" applyNumberFormat="1" applyFont="1" applyFill="1" applyBorder="1" applyAlignment="1">
      <alignment vertical="center"/>
    </xf>
    <xf numFmtId="3" fontId="4" fillId="33" borderId="49" xfId="0" applyNumberFormat="1" applyFont="1" applyFill="1" applyBorder="1" applyAlignment="1">
      <alignment horizontal="right" vertical="center"/>
    </xf>
    <xf numFmtId="3" fontId="4" fillId="33" borderId="50" xfId="0" applyNumberFormat="1" applyFont="1" applyFill="1" applyBorder="1" applyAlignment="1">
      <alignment horizontal="right" vertical="center"/>
    </xf>
    <xf numFmtId="14" fontId="4" fillId="33" borderId="50" xfId="0" applyNumberFormat="1" applyFont="1" applyFill="1" applyBorder="1" applyAlignment="1">
      <alignment horizontal="center" vertical="center"/>
    </xf>
    <xf numFmtId="14" fontId="4" fillId="33" borderId="33" xfId="0" applyNumberFormat="1" applyFont="1" applyFill="1" applyBorder="1" applyAlignment="1">
      <alignment horizontal="center" vertical="center"/>
    </xf>
    <xf numFmtId="177" fontId="4" fillId="33" borderId="48" xfId="0" applyNumberFormat="1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/>
    </xf>
    <xf numFmtId="0" fontId="4" fillId="33" borderId="66" xfId="0" applyFont="1" applyFill="1" applyBorder="1" applyAlignment="1">
      <alignment horizontal="center" vertical="center"/>
    </xf>
    <xf numFmtId="0" fontId="4" fillId="33" borderId="67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vertical="center"/>
    </xf>
    <xf numFmtId="0" fontId="4" fillId="33" borderId="52" xfId="0" applyFont="1" applyFill="1" applyBorder="1" applyAlignment="1">
      <alignment vertical="center"/>
    </xf>
    <xf numFmtId="0" fontId="4" fillId="33" borderId="57" xfId="0" applyNumberFormat="1" applyFont="1" applyFill="1" applyBorder="1" applyAlignment="1">
      <alignment vertical="center"/>
    </xf>
    <xf numFmtId="0" fontId="4" fillId="33" borderId="69" xfId="0" applyNumberFormat="1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5" fillId="33" borderId="70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5" fillId="33" borderId="49" xfId="0" applyFont="1" applyFill="1" applyBorder="1" applyAlignment="1">
      <alignment vertical="center"/>
    </xf>
    <xf numFmtId="0" fontId="4" fillId="33" borderId="3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NumberFormat="1" applyFill="1" applyBorder="1" applyAlignment="1" quotePrefix="1">
      <alignment vertical="center"/>
    </xf>
    <xf numFmtId="0" fontId="0" fillId="0" borderId="0" xfId="0" applyNumberFormat="1" applyFill="1" applyBorder="1" applyAlignment="1" quotePrefix="1">
      <alignment vertical="center"/>
    </xf>
    <xf numFmtId="0" fontId="0" fillId="0" borderId="0" xfId="0" applyNumberFormat="1" applyFont="1" applyFill="1" applyBorder="1" applyAlignment="1" quotePrefix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Fund &amp; Banchmark Last Month ROI</a:t>
            </a:r>
          </a:p>
        </c:rich>
      </c:tx>
      <c:layout>
        <c:manualLayout>
          <c:xMode val="factor"/>
          <c:yMode val="factor"/>
          <c:x val="-0.018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8925"/>
        </c:manualLayout>
      </c:layout>
      <c:lineChart>
        <c:grouping val="standard"/>
        <c:varyColors val="0"/>
        <c:ser>
          <c:idx val="0"/>
          <c:order val="0"/>
          <c:tx>
            <c:strRef>
              <c:f>Chart!$N$2</c:f>
              <c:strCache>
                <c:ptCount val="1"/>
                <c:pt idx="0">
                  <c:v>0050 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Chart!$M$3:$M$251</c:f>
              <c:strCache>
                <c:ptCount val="249"/>
                <c:pt idx="0">
                  <c:v>40644</c:v>
                </c:pt>
                <c:pt idx="1">
                  <c:v>40645</c:v>
                </c:pt>
                <c:pt idx="2">
                  <c:v>40646</c:v>
                </c:pt>
                <c:pt idx="3">
                  <c:v>40647</c:v>
                </c:pt>
                <c:pt idx="4">
                  <c:v>40648</c:v>
                </c:pt>
                <c:pt idx="5">
                  <c:v>40651</c:v>
                </c:pt>
                <c:pt idx="6">
                  <c:v>40652</c:v>
                </c:pt>
                <c:pt idx="7">
                  <c:v>40653</c:v>
                </c:pt>
                <c:pt idx="8">
                  <c:v>40654</c:v>
                </c:pt>
                <c:pt idx="9">
                  <c:v>40655</c:v>
                </c:pt>
                <c:pt idx="10">
                  <c:v>40658</c:v>
                </c:pt>
                <c:pt idx="11">
                  <c:v>40659</c:v>
                </c:pt>
                <c:pt idx="12">
                  <c:v>40660</c:v>
                </c:pt>
                <c:pt idx="13">
                  <c:v>40661</c:v>
                </c:pt>
                <c:pt idx="14">
                  <c:v>40662</c:v>
                </c:pt>
                <c:pt idx="15">
                  <c:v>40666</c:v>
                </c:pt>
                <c:pt idx="16">
                  <c:v>40667</c:v>
                </c:pt>
                <c:pt idx="17">
                  <c:v>40668</c:v>
                </c:pt>
                <c:pt idx="18">
                  <c:v>40669</c:v>
                </c:pt>
                <c:pt idx="19">
                  <c:v>40672</c:v>
                </c:pt>
                <c:pt idx="20">
                  <c:v>40673</c:v>
                </c:pt>
                <c:pt idx="21">
                  <c:v>40674</c:v>
                </c:pt>
                <c:pt idx="22">
                  <c:v>40675</c:v>
                </c:pt>
                <c:pt idx="23">
                  <c:v>40676</c:v>
                </c:pt>
                <c:pt idx="24">
                  <c:v>40679</c:v>
                </c:pt>
                <c:pt idx="25">
                  <c:v>40680</c:v>
                </c:pt>
                <c:pt idx="26">
                  <c:v>40681</c:v>
                </c:pt>
                <c:pt idx="27">
                  <c:v>40682</c:v>
                </c:pt>
                <c:pt idx="28">
                  <c:v>40683</c:v>
                </c:pt>
                <c:pt idx="29">
                  <c:v>40686</c:v>
                </c:pt>
                <c:pt idx="30">
                  <c:v>40687</c:v>
                </c:pt>
                <c:pt idx="31">
                  <c:v>40688</c:v>
                </c:pt>
                <c:pt idx="32">
                  <c:v>40689</c:v>
                </c:pt>
                <c:pt idx="33">
                  <c:v>40690</c:v>
                </c:pt>
                <c:pt idx="34">
                  <c:v>40693</c:v>
                </c:pt>
                <c:pt idx="35">
                  <c:v>40694</c:v>
                </c:pt>
                <c:pt idx="36">
                  <c:v>40695</c:v>
                </c:pt>
                <c:pt idx="37">
                  <c:v>40696</c:v>
                </c:pt>
                <c:pt idx="38">
                  <c:v>40697</c:v>
                </c:pt>
                <c:pt idx="39">
                  <c:v>40701</c:v>
                </c:pt>
                <c:pt idx="40">
                  <c:v>40702</c:v>
                </c:pt>
                <c:pt idx="41">
                  <c:v>40703</c:v>
                </c:pt>
                <c:pt idx="42">
                  <c:v>40704</c:v>
                </c:pt>
                <c:pt idx="43">
                  <c:v>40707</c:v>
                </c:pt>
                <c:pt idx="44">
                  <c:v>40708</c:v>
                </c:pt>
                <c:pt idx="45">
                  <c:v>40709</c:v>
                </c:pt>
                <c:pt idx="46">
                  <c:v>40710</c:v>
                </c:pt>
                <c:pt idx="47">
                  <c:v>40711</c:v>
                </c:pt>
                <c:pt idx="48">
                  <c:v>40714</c:v>
                </c:pt>
                <c:pt idx="49">
                  <c:v>40715</c:v>
                </c:pt>
                <c:pt idx="50">
                  <c:v>40716</c:v>
                </c:pt>
                <c:pt idx="51">
                  <c:v>40717</c:v>
                </c:pt>
                <c:pt idx="52">
                  <c:v>40718</c:v>
                </c:pt>
                <c:pt idx="53">
                  <c:v>40721</c:v>
                </c:pt>
                <c:pt idx="54">
                  <c:v>40722</c:v>
                </c:pt>
                <c:pt idx="55">
                  <c:v>40723</c:v>
                </c:pt>
                <c:pt idx="56">
                  <c:v>40724</c:v>
                </c:pt>
                <c:pt idx="57">
                  <c:v>40725</c:v>
                </c:pt>
                <c:pt idx="58">
                  <c:v>40728</c:v>
                </c:pt>
                <c:pt idx="59">
                  <c:v>40729</c:v>
                </c:pt>
                <c:pt idx="60">
                  <c:v>40730</c:v>
                </c:pt>
                <c:pt idx="61">
                  <c:v>40731</c:v>
                </c:pt>
                <c:pt idx="62">
                  <c:v>40732</c:v>
                </c:pt>
                <c:pt idx="63">
                  <c:v>40735</c:v>
                </c:pt>
                <c:pt idx="64">
                  <c:v>40736</c:v>
                </c:pt>
                <c:pt idx="65">
                  <c:v>40737</c:v>
                </c:pt>
                <c:pt idx="66">
                  <c:v>40738</c:v>
                </c:pt>
                <c:pt idx="67">
                  <c:v>40739</c:v>
                </c:pt>
                <c:pt idx="68">
                  <c:v>40742</c:v>
                </c:pt>
                <c:pt idx="69">
                  <c:v>40743</c:v>
                </c:pt>
                <c:pt idx="70">
                  <c:v>40744</c:v>
                </c:pt>
                <c:pt idx="71">
                  <c:v>40745</c:v>
                </c:pt>
                <c:pt idx="72">
                  <c:v>40746</c:v>
                </c:pt>
                <c:pt idx="73">
                  <c:v>40749</c:v>
                </c:pt>
                <c:pt idx="74">
                  <c:v>40750</c:v>
                </c:pt>
                <c:pt idx="75">
                  <c:v>40751</c:v>
                </c:pt>
                <c:pt idx="76">
                  <c:v>40752</c:v>
                </c:pt>
                <c:pt idx="77">
                  <c:v>40753</c:v>
                </c:pt>
                <c:pt idx="78">
                  <c:v>40756</c:v>
                </c:pt>
                <c:pt idx="79">
                  <c:v>40757</c:v>
                </c:pt>
                <c:pt idx="80">
                  <c:v>40758</c:v>
                </c:pt>
                <c:pt idx="81">
                  <c:v>40759</c:v>
                </c:pt>
                <c:pt idx="82">
                  <c:v>40760</c:v>
                </c:pt>
                <c:pt idx="83">
                  <c:v>40763</c:v>
                </c:pt>
                <c:pt idx="84">
                  <c:v>40764</c:v>
                </c:pt>
                <c:pt idx="85">
                  <c:v>40765</c:v>
                </c:pt>
                <c:pt idx="86">
                  <c:v>40766</c:v>
                </c:pt>
                <c:pt idx="87">
                  <c:v>40767</c:v>
                </c:pt>
                <c:pt idx="88">
                  <c:v>40770</c:v>
                </c:pt>
                <c:pt idx="89">
                  <c:v>40771</c:v>
                </c:pt>
                <c:pt idx="90">
                  <c:v>40772</c:v>
                </c:pt>
                <c:pt idx="91">
                  <c:v>40773</c:v>
                </c:pt>
                <c:pt idx="92">
                  <c:v>40774</c:v>
                </c:pt>
                <c:pt idx="93">
                  <c:v>40777</c:v>
                </c:pt>
                <c:pt idx="94">
                  <c:v>40778</c:v>
                </c:pt>
                <c:pt idx="95">
                  <c:v>40779</c:v>
                </c:pt>
                <c:pt idx="96">
                  <c:v>40780</c:v>
                </c:pt>
                <c:pt idx="97">
                  <c:v>40781</c:v>
                </c:pt>
                <c:pt idx="98">
                  <c:v>40784</c:v>
                </c:pt>
                <c:pt idx="99">
                  <c:v>40785</c:v>
                </c:pt>
                <c:pt idx="100">
                  <c:v>40786</c:v>
                </c:pt>
                <c:pt idx="101">
                  <c:v>40787</c:v>
                </c:pt>
                <c:pt idx="102">
                  <c:v>40788</c:v>
                </c:pt>
                <c:pt idx="103">
                  <c:v>40791</c:v>
                </c:pt>
                <c:pt idx="104">
                  <c:v>40792</c:v>
                </c:pt>
                <c:pt idx="105">
                  <c:v>40793</c:v>
                </c:pt>
                <c:pt idx="106">
                  <c:v>40794</c:v>
                </c:pt>
                <c:pt idx="107">
                  <c:v>40795</c:v>
                </c:pt>
                <c:pt idx="108">
                  <c:v>40799</c:v>
                </c:pt>
                <c:pt idx="109">
                  <c:v>40800</c:v>
                </c:pt>
                <c:pt idx="110">
                  <c:v>40801</c:v>
                </c:pt>
                <c:pt idx="111">
                  <c:v>40802</c:v>
                </c:pt>
                <c:pt idx="112">
                  <c:v>40805</c:v>
                </c:pt>
                <c:pt idx="113">
                  <c:v>40806</c:v>
                </c:pt>
                <c:pt idx="114">
                  <c:v>40807</c:v>
                </c:pt>
                <c:pt idx="115">
                  <c:v>40808</c:v>
                </c:pt>
                <c:pt idx="116">
                  <c:v>40809</c:v>
                </c:pt>
                <c:pt idx="117">
                  <c:v>40812</c:v>
                </c:pt>
                <c:pt idx="118">
                  <c:v>40813</c:v>
                </c:pt>
                <c:pt idx="119">
                  <c:v>40814</c:v>
                </c:pt>
                <c:pt idx="120">
                  <c:v>40815</c:v>
                </c:pt>
                <c:pt idx="121">
                  <c:v>40816</c:v>
                </c:pt>
                <c:pt idx="122">
                  <c:v>40819</c:v>
                </c:pt>
                <c:pt idx="123">
                  <c:v>40820</c:v>
                </c:pt>
                <c:pt idx="124">
                  <c:v>40821</c:v>
                </c:pt>
                <c:pt idx="125">
                  <c:v>40822</c:v>
                </c:pt>
                <c:pt idx="126">
                  <c:v>40823</c:v>
                </c:pt>
                <c:pt idx="127">
                  <c:v>40827</c:v>
                </c:pt>
                <c:pt idx="128">
                  <c:v>40828</c:v>
                </c:pt>
                <c:pt idx="129">
                  <c:v>40829</c:v>
                </c:pt>
                <c:pt idx="130">
                  <c:v>40830</c:v>
                </c:pt>
                <c:pt idx="131">
                  <c:v>40833</c:v>
                </c:pt>
                <c:pt idx="132">
                  <c:v>40834</c:v>
                </c:pt>
                <c:pt idx="133">
                  <c:v>40835</c:v>
                </c:pt>
                <c:pt idx="134">
                  <c:v>40836</c:v>
                </c:pt>
                <c:pt idx="135">
                  <c:v>40837</c:v>
                </c:pt>
                <c:pt idx="136">
                  <c:v>40840</c:v>
                </c:pt>
                <c:pt idx="137">
                  <c:v>40841</c:v>
                </c:pt>
                <c:pt idx="138">
                  <c:v>40842</c:v>
                </c:pt>
                <c:pt idx="139">
                  <c:v>40843</c:v>
                </c:pt>
                <c:pt idx="140">
                  <c:v>40844</c:v>
                </c:pt>
                <c:pt idx="141">
                  <c:v>40847</c:v>
                </c:pt>
                <c:pt idx="142">
                  <c:v>40848</c:v>
                </c:pt>
                <c:pt idx="143">
                  <c:v>40849</c:v>
                </c:pt>
                <c:pt idx="144">
                  <c:v>40850</c:v>
                </c:pt>
                <c:pt idx="145">
                  <c:v>40851</c:v>
                </c:pt>
                <c:pt idx="146">
                  <c:v>40854</c:v>
                </c:pt>
                <c:pt idx="147">
                  <c:v>40855</c:v>
                </c:pt>
                <c:pt idx="148">
                  <c:v>40856</c:v>
                </c:pt>
                <c:pt idx="149">
                  <c:v>40857</c:v>
                </c:pt>
                <c:pt idx="150">
                  <c:v>40858</c:v>
                </c:pt>
                <c:pt idx="151">
                  <c:v>40861</c:v>
                </c:pt>
                <c:pt idx="152">
                  <c:v>40862</c:v>
                </c:pt>
                <c:pt idx="153">
                  <c:v>40863</c:v>
                </c:pt>
                <c:pt idx="154">
                  <c:v>40864</c:v>
                </c:pt>
                <c:pt idx="155">
                  <c:v>40865</c:v>
                </c:pt>
                <c:pt idx="156">
                  <c:v>40868</c:v>
                </c:pt>
                <c:pt idx="157">
                  <c:v>40869</c:v>
                </c:pt>
                <c:pt idx="158">
                  <c:v>40870</c:v>
                </c:pt>
                <c:pt idx="159">
                  <c:v>40871</c:v>
                </c:pt>
                <c:pt idx="160">
                  <c:v>40872</c:v>
                </c:pt>
                <c:pt idx="161">
                  <c:v>40875</c:v>
                </c:pt>
                <c:pt idx="162">
                  <c:v>40876</c:v>
                </c:pt>
                <c:pt idx="163">
                  <c:v>40877</c:v>
                </c:pt>
                <c:pt idx="164">
                  <c:v>40878</c:v>
                </c:pt>
                <c:pt idx="165">
                  <c:v>40879</c:v>
                </c:pt>
                <c:pt idx="166">
                  <c:v>40882</c:v>
                </c:pt>
                <c:pt idx="167">
                  <c:v>40883</c:v>
                </c:pt>
                <c:pt idx="168">
                  <c:v>40884</c:v>
                </c:pt>
                <c:pt idx="169">
                  <c:v>40885</c:v>
                </c:pt>
                <c:pt idx="170">
                  <c:v>40886</c:v>
                </c:pt>
                <c:pt idx="171">
                  <c:v>40889</c:v>
                </c:pt>
                <c:pt idx="172">
                  <c:v>40890</c:v>
                </c:pt>
                <c:pt idx="173">
                  <c:v>40891</c:v>
                </c:pt>
                <c:pt idx="174">
                  <c:v>40892</c:v>
                </c:pt>
                <c:pt idx="175">
                  <c:v>40893</c:v>
                </c:pt>
                <c:pt idx="176">
                  <c:v>40896</c:v>
                </c:pt>
                <c:pt idx="177">
                  <c:v>40897</c:v>
                </c:pt>
                <c:pt idx="178">
                  <c:v>40898</c:v>
                </c:pt>
                <c:pt idx="179">
                  <c:v>40899</c:v>
                </c:pt>
                <c:pt idx="180">
                  <c:v>40900</c:v>
                </c:pt>
                <c:pt idx="181">
                  <c:v>40903</c:v>
                </c:pt>
                <c:pt idx="182">
                  <c:v>40904</c:v>
                </c:pt>
                <c:pt idx="183">
                  <c:v>40905</c:v>
                </c:pt>
                <c:pt idx="184">
                  <c:v>40906</c:v>
                </c:pt>
                <c:pt idx="185">
                  <c:v>40907</c:v>
                </c:pt>
                <c:pt idx="186">
                  <c:v>40910</c:v>
                </c:pt>
                <c:pt idx="187">
                  <c:v>40911</c:v>
                </c:pt>
                <c:pt idx="188">
                  <c:v>40912</c:v>
                </c:pt>
                <c:pt idx="189">
                  <c:v>40913</c:v>
                </c:pt>
                <c:pt idx="190">
                  <c:v>40914</c:v>
                </c:pt>
                <c:pt idx="191">
                  <c:v>40917</c:v>
                </c:pt>
                <c:pt idx="192">
                  <c:v>40918</c:v>
                </c:pt>
                <c:pt idx="193">
                  <c:v>40919</c:v>
                </c:pt>
                <c:pt idx="194">
                  <c:v>40920</c:v>
                </c:pt>
                <c:pt idx="195">
                  <c:v>40921</c:v>
                </c:pt>
                <c:pt idx="196">
                  <c:v>40924</c:v>
                </c:pt>
                <c:pt idx="197">
                  <c:v>40925</c:v>
                </c:pt>
                <c:pt idx="198">
                  <c:v>40926</c:v>
                </c:pt>
                <c:pt idx="199">
                  <c:v>40938</c:v>
                </c:pt>
                <c:pt idx="200">
                  <c:v>40939</c:v>
                </c:pt>
                <c:pt idx="201">
                  <c:v>40940</c:v>
                </c:pt>
                <c:pt idx="202">
                  <c:v>40941</c:v>
                </c:pt>
                <c:pt idx="203">
                  <c:v>40942</c:v>
                </c:pt>
                <c:pt idx="204">
                  <c:v>40943</c:v>
                </c:pt>
                <c:pt idx="205">
                  <c:v>40945</c:v>
                </c:pt>
                <c:pt idx="206">
                  <c:v>40946</c:v>
                </c:pt>
                <c:pt idx="207">
                  <c:v>40947</c:v>
                </c:pt>
                <c:pt idx="208">
                  <c:v>40948</c:v>
                </c:pt>
                <c:pt idx="209">
                  <c:v>40949</c:v>
                </c:pt>
                <c:pt idx="210">
                  <c:v>40952</c:v>
                </c:pt>
                <c:pt idx="211">
                  <c:v>40953</c:v>
                </c:pt>
                <c:pt idx="212">
                  <c:v>40954</c:v>
                </c:pt>
                <c:pt idx="213">
                  <c:v>40955</c:v>
                </c:pt>
                <c:pt idx="214">
                  <c:v>40956</c:v>
                </c:pt>
                <c:pt idx="215">
                  <c:v>40959</c:v>
                </c:pt>
                <c:pt idx="216">
                  <c:v>40960</c:v>
                </c:pt>
                <c:pt idx="217">
                  <c:v>40961</c:v>
                </c:pt>
                <c:pt idx="218">
                  <c:v>40962</c:v>
                </c:pt>
                <c:pt idx="219">
                  <c:v>40963</c:v>
                </c:pt>
                <c:pt idx="220">
                  <c:v>40968</c:v>
                </c:pt>
                <c:pt idx="221">
                  <c:v>40969</c:v>
                </c:pt>
                <c:pt idx="222">
                  <c:v>40970</c:v>
                </c:pt>
                <c:pt idx="223">
                  <c:v>40971</c:v>
                </c:pt>
                <c:pt idx="224">
                  <c:v>40973</c:v>
                </c:pt>
                <c:pt idx="225">
                  <c:v>40974</c:v>
                </c:pt>
                <c:pt idx="226">
                  <c:v>40975</c:v>
                </c:pt>
                <c:pt idx="227">
                  <c:v>40976</c:v>
                </c:pt>
                <c:pt idx="228">
                  <c:v>40977</c:v>
                </c:pt>
                <c:pt idx="229">
                  <c:v>40980</c:v>
                </c:pt>
                <c:pt idx="230">
                  <c:v>40981</c:v>
                </c:pt>
                <c:pt idx="231">
                  <c:v>40982</c:v>
                </c:pt>
                <c:pt idx="232">
                  <c:v>40983</c:v>
                </c:pt>
                <c:pt idx="233">
                  <c:v>40984</c:v>
                </c:pt>
                <c:pt idx="234">
                  <c:v>40987</c:v>
                </c:pt>
                <c:pt idx="235">
                  <c:v>40988</c:v>
                </c:pt>
                <c:pt idx="236">
                  <c:v>40989</c:v>
                </c:pt>
                <c:pt idx="237">
                  <c:v>40990</c:v>
                </c:pt>
                <c:pt idx="238">
                  <c:v>40991</c:v>
                </c:pt>
                <c:pt idx="239">
                  <c:v>40994</c:v>
                </c:pt>
                <c:pt idx="240">
                  <c:v>40995</c:v>
                </c:pt>
                <c:pt idx="241">
                  <c:v>40996</c:v>
                </c:pt>
                <c:pt idx="242">
                  <c:v>40997</c:v>
                </c:pt>
                <c:pt idx="243">
                  <c:v>40998</c:v>
                </c:pt>
                <c:pt idx="244">
                  <c:v>41001</c:v>
                </c:pt>
                <c:pt idx="245">
                  <c:v>41002</c:v>
                </c:pt>
                <c:pt idx="246">
                  <c:v>41004</c:v>
                </c:pt>
                <c:pt idx="247">
                  <c:v>41005</c:v>
                </c:pt>
                <c:pt idx="248">
                  <c:v>41008</c:v>
                </c:pt>
              </c:strCache>
            </c:strRef>
          </c:cat>
          <c:val>
            <c:numRef>
              <c:f>Chart!$N$3:$N$251</c:f>
              <c:numCache>
                <c:ptCount val="249"/>
                <c:pt idx="0">
                  <c:v>4.053134</c:v>
                </c:pt>
                <c:pt idx="1">
                  <c:v>2.094687</c:v>
                </c:pt>
                <c:pt idx="2">
                  <c:v>2.792916</c:v>
                </c:pt>
                <c:pt idx="3">
                  <c:v>2.91411</c:v>
                </c:pt>
                <c:pt idx="4">
                  <c:v>4.789474</c:v>
                </c:pt>
                <c:pt idx="5">
                  <c:v>3.249784</c:v>
                </c:pt>
                <c:pt idx="6">
                  <c:v>2.195333</c:v>
                </c:pt>
                <c:pt idx="7">
                  <c:v>4.598099</c:v>
                </c:pt>
                <c:pt idx="8">
                  <c:v>5.590808</c:v>
                </c:pt>
                <c:pt idx="9">
                  <c:v>5.370275</c:v>
                </c:pt>
                <c:pt idx="10">
                  <c:v>3.299663</c:v>
                </c:pt>
                <c:pt idx="11">
                  <c:v>3.400673</c:v>
                </c:pt>
                <c:pt idx="12">
                  <c:v>4.915825</c:v>
                </c:pt>
                <c:pt idx="13">
                  <c:v>5.84944</c:v>
                </c:pt>
                <c:pt idx="14">
                  <c:v>4.106159</c:v>
                </c:pt>
                <c:pt idx="15">
                  <c:v>3.400567</c:v>
                </c:pt>
                <c:pt idx="16">
                  <c:v>2.833806</c:v>
                </c:pt>
                <c:pt idx="17">
                  <c:v>3.683947</c:v>
                </c:pt>
                <c:pt idx="18">
                  <c:v>0.815395</c:v>
                </c:pt>
                <c:pt idx="19">
                  <c:v>1.665578</c:v>
                </c:pt>
                <c:pt idx="20">
                  <c:v>1.387982</c:v>
                </c:pt>
                <c:pt idx="21">
                  <c:v>1.702128</c:v>
                </c:pt>
                <c:pt idx="22">
                  <c:v>3.786489</c:v>
                </c:pt>
                <c:pt idx="23">
                  <c:v>2.60106</c:v>
                </c:pt>
                <c:pt idx="24">
                  <c:v>2.477817</c:v>
                </c:pt>
                <c:pt idx="25">
                  <c:v>2.310397</c:v>
                </c:pt>
                <c:pt idx="26">
                  <c:v>2.929851</c:v>
                </c:pt>
                <c:pt idx="27">
                  <c:v>3.518268</c:v>
                </c:pt>
                <c:pt idx="28">
                  <c:v>0.727153</c:v>
                </c:pt>
                <c:pt idx="29">
                  <c:v>-2.174972</c:v>
                </c:pt>
                <c:pt idx="30">
                  <c:v>-1.915273</c:v>
                </c:pt>
                <c:pt idx="31">
                  <c:v>-1.955671</c:v>
                </c:pt>
                <c:pt idx="32">
                  <c:v>-1.449039</c:v>
                </c:pt>
                <c:pt idx="33">
                  <c:v>-2.808087</c:v>
                </c:pt>
                <c:pt idx="34">
                  <c:v>-2.86997</c:v>
                </c:pt>
                <c:pt idx="35">
                  <c:v>-1.058201</c:v>
                </c:pt>
                <c:pt idx="36">
                  <c:v>0.0481</c:v>
                </c:pt>
                <c:pt idx="37">
                  <c:v>-1.010101</c:v>
                </c:pt>
                <c:pt idx="38">
                  <c:v>0.322425</c:v>
                </c:pt>
                <c:pt idx="39">
                  <c:v>0.711744</c:v>
                </c:pt>
                <c:pt idx="40">
                  <c:v>0.113232</c:v>
                </c:pt>
                <c:pt idx="41">
                  <c:v>-0.67459</c:v>
                </c:pt>
                <c:pt idx="42">
                  <c:v>-2.415848</c:v>
                </c:pt>
                <c:pt idx="43">
                  <c:v>-3.681576</c:v>
                </c:pt>
                <c:pt idx="44">
                  <c:v>-2.276764</c:v>
                </c:pt>
                <c:pt idx="45">
                  <c:v>-2.389795</c:v>
                </c:pt>
                <c:pt idx="46">
                  <c:v>-3.218428</c:v>
                </c:pt>
                <c:pt idx="47">
                  <c:v>-3.567338</c:v>
                </c:pt>
                <c:pt idx="48">
                  <c:v>-3.986874</c:v>
                </c:pt>
                <c:pt idx="49">
                  <c:v>-3.182937</c:v>
                </c:pt>
                <c:pt idx="50">
                  <c:v>-3.117309</c:v>
                </c:pt>
                <c:pt idx="51">
                  <c:v>-2.787456</c:v>
                </c:pt>
                <c:pt idx="52">
                  <c:v>-3.971537</c:v>
                </c:pt>
                <c:pt idx="53">
                  <c:v>-4.804359</c:v>
                </c:pt>
                <c:pt idx="54">
                  <c:v>-5.035496</c:v>
                </c:pt>
                <c:pt idx="55">
                  <c:v>-3.434043</c:v>
                </c:pt>
                <c:pt idx="56">
                  <c:v>-4.132231</c:v>
                </c:pt>
                <c:pt idx="57">
                  <c:v>-4.11859</c:v>
                </c:pt>
                <c:pt idx="58">
                  <c:v>-3.32637</c:v>
                </c:pt>
                <c:pt idx="59">
                  <c:v>-3.213884</c:v>
                </c:pt>
                <c:pt idx="60">
                  <c:v>-2.362205</c:v>
                </c:pt>
                <c:pt idx="61">
                  <c:v>-3.389014</c:v>
                </c:pt>
                <c:pt idx="62">
                  <c:v>-2.924544</c:v>
                </c:pt>
                <c:pt idx="63">
                  <c:v>-1.58442</c:v>
                </c:pt>
                <c:pt idx="64">
                  <c:v>-3.597953</c:v>
                </c:pt>
                <c:pt idx="65">
                  <c:v>-1.659681</c:v>
                </c:pt>
                <c:pt idx="66">
                  <c:v>-2.858559</c:v>
                </c:pt>
                <c:pt idx="67">
                  <c:v>-2.10091</c:v>
                </c:pt>
                <c:pt idx="68">
                  <c:v>-0.152724</c:v>
                </c:pt>
                <c:pt idx="69">
                  <c:v>-0.203631</c:v>
                </c:pt>
                <c:pt idx="70">
                  <c:v>3.28093</c:v>
                </c:pt>
                <c:pt idx="71">
                  <c:v>2.77919</c:v>
                </c:pt>
                <c:pt idx="72">
                  <c:v>3.285351</c:v>
                </c:pt>
                <c:pt idx="73">
                  <c:v>4.359814</c:v>
                </c:pt>
                <c:pt idx="74">
                  <c:v>6.048596</c:v>
                </c:pt>
                <c:pt idx="75">
                  <c:v>6.451613</c:v>
                </c:pt>
                <c:pt idx="76">
                  <c:v>5.997914</c:v>
                </c:pt>
                <c:pt idx="77">
                  <c:v>1.656525</c:v>
                </c:pt>
                <c:pt idx="78">
                  <c:v>1.019555</c:v>
                </c:pt>
                <c:pt idx="79">
                  <c:v>-0.534849</c:v>
                </c:pt>
                <c:pt idx="80">
                  <c:v>-2.189537</c:v>
                </c:pt>
                <c:pt idx="81">
                  <c:v>-4.155585</c:v>
                </c:pt>
                <c:pt idx="82">
                  <c:v>-9.297692</c:v>
                </c:pt>
                <c:pt idx="83">
                  <c:v>-11.817577</c:v>
                </c:pt>
                <c:pt idx="84">
                  <c:v>-12.699734</c:v>
                </c:pt>
                <c:pt idx="85">
                  <c:v>-9.886818</c:v>
                </c:pt>
                <c:pt idx="86">
                  <c:v>-9.173235</c:v>
                </c:pt>
                <c:pt idx="87">
                  <c:v>-8.714261</c:v>
                </c:pt>
                <c:pt idx="88">
                  <c:v>-7.60392</c:v>
                </c:pt>
                <c:pt idx="89">
                  <c:v>-8.060155</c:v>
                </c:pt>
                <c:pt idx="90">
                  <c:v>-8.786752</c:v>
                </c:pt>
                <c:pt idx="91">
                  <c:v>-9.670292</c:v>
                </c:pt>
                <c:pt idx="92">
                  <c:v>-12.531882</c:v>
                </c:pt>
                <c:pt idx="93">
                  <c:v>-15.494343</c:v>
                </c:pt>
                <c:pt idx="94">
                  <c:v>-12.887359</c:v>
                </c:pt>
                <c:pt idx="95">
                  <c:v>-13.248073</c:v>
                </c:pt>
                <c:pt idx="96">
                  <c:v>-13.375165</c:v>
                </c:pt>
                <c:pt idx="97">
                  <c:v>-13.942151</c:v>
                </c:pt>
                <c:pt idx="98">
                  <c:v>-10.492185</c:v>
                </c:pt>
                <c:pt idx="99">
                  <c:v>-9.777187</c:v>
                </c:pt>
                <c:pt idx="100">
                  <c:v>-8.413701</c:v>
                </c:pt>
                <c:pt idx="101">
                  <c:v>-8.553938</c:v>
                </c:pt>
                <c:pt idx="102">
                  <c:v>-7.292892</c:v>
                </c:pt>
                <c:pt idx="103">
                  <c:v>-1.830496</c:v>
                </c:pt>
                <c:pt idx="104">
                  <c:v>-4.100311</c:v>
                </c:pt>
                <c:pt idx="105">
                  <c:v>-1.793886</c:v>
                </c:pt>
                <c:pt idx="106">
                  <c:v>1.453379</c:v>
                </c:pt>
                <c:pt idx="107">
                  <c:v>3.450906</c:v>
                </c:pt>
                <c:pt idx="108">
                  <c:v>-1.51913</c:v>
                </c:pt>
                <c:pt idx="109">
                  <c:v>-3.450863</c:v>
                </c:pt>
                <c:pt idx="110">
                  <c:v>-3.749086</c:v>
                </c:pt>
                <c:pt idx="111">
                  <c:v>-0.90057</c:v>
                </c:pt>
                <c:pt idx="112">
                  <c:v>3.557543</c:v>
                </c:pt>
                <c:pt idx="113">
                  <c:v>3.693624</c:v>
                </c:pt>
                <c:pt idx="114">
                  <c:v>4.276827</c:v>
                </c:pt>
                <c:pt idx="115">
                  <c:v>0.737291</c:v>
                </c:pt>
                <c:pt idx="116">
                  <c:v>-5.646527</c:v>
                </c:pt>
                <c:pt idx="117">
                  <c:v>-7.005287</c:v>
                </c:pt>
                <c:pt idx="118">
                  <c:v>-3.814199</c:v>
                </c:pt>
                <c:pt idx="119">
                  <c:v>-3.002266</c:v>
                </c:pt>
                <c:pt idx="120">
                  <c:v>-4.309864</c:v>
                </c:pt>
                <c:pt idx="121">
                  <c:v>-5.882353</c:v>
                </c:pt>
                <c:pt idx="122">
                  <c:v>-8.881639</c:v>
                </c:pt>
                <c:pt idx="123">
                  <c:v>-8.374116</c:v>
                </c:pt>
                <c:pt idx="124">
                  <c:v>-6.432967</c:v>
                </c:pt>
                <c:pt idx="125">
                  <c:v>-2.137813</c:v>
                </c:pt>
                <c:pt idx="126">
                  <c:v>-3.448276</c:v>
                </c:pt>
                <c:pt idx="127">
                  <c:v>-2.027276</c:v>
                </c:pt>
                <c:pt idx="128">
                  <c:v>-2.414302</c:v>
                </c:pt>
                <c:pt idx="129">
                  <c:v>1.275947</c:v>
                </c:pt>
                <c:pt idx="130">
                  <c:v>2.214452</c:v>
                </c:pt>
                <c:pt idx="131">
                  <c:v>-0.964392</c:v>
                </c:pt>
                <c:pt idx="132">
                  <c:v>-2.466617</c:v>
                </c:pt>
                <c:pt idx="133">
                  <c:v>-1.295288</c:v>
                </c:pt>
                <c:pt idx="134">
                  <c:v>-2.887139</c:v>
                </c:pt>
                <c:pt idx="135">
                  <c:v>-3.225205</c:v>
                </c:pt>
                <c:pt idx="136">
                  <c:v>6.762418</c:v>
                </c:pt>
                <c:pt idx="137">
                  <c:v>7.101536</c:v>
                </c:pt>
                <c:pt idx="138">
                  <c:v>9.541974</c:v>
                </c:pt>
                <c:pt idx="139">
                  <c:v>6.050374</c:v>
                </c:pt>
                <c:pt idx="140">
                  <c:v>6.233278</c:v>
                </c:pt>
                <c:pt idx="141">
                  <c:v>5.049941</c:v>
                </c:pt>
                <c:pt idx="142">
                  <c:v>5.330181</c:v>
                </c:pt>
                <c:pt idx="143">
                  <c:v>4.889804</c:v>
                </c:pt>
                <c:pt idx="144">
                  <c:v>6.018855</c:v>
                </c:pt>
                <c:pt idx="145">
                  <c:v>7.361237</c:v>
                </c:pt>
                <c:pt idx="146">
                  <c:v>5.030898</c:v>
                </c:pt>
                <c:pt idx="147">
                  <c:v>4.750441</c:v>
                </c:pt>
                <c:pt idx="148">
                  <c:v>4.229594</c:v>
                </c:pt>
                <c:pt idx="149">
                  <c:v>1.084476</c:v>
                </c:pt>
                <c:pt idx="150">
                  <c:v>-0.486537</c:v>
                </c:pt>
                <c:pt idx="151">
                  <c:v>2.940587</c:v>
                </c:pt>
                <c:pt idx="152">
                  <c:v>2.585619</c:v>
                </c:pt>
                <c:pt idx="153">
                  <c:v>1.106588</c:v>
                </c:pt>
                <c:pt idx="154">
                  <c:v>-0.350818</c:v>
                </c:pt>
                <c:pt idx="155">
                  <c:v>-1.085146</c:v>
                </c:pt>
                <c:pt idx="156">
                  <c:v>-1.988318</c:v>
                </c:pt>
                <c:pt idx="157">
                  <c:v>-2.28817</c:v>
                </c:pt>
                <c:pt idx="158">
                  <c:v>-4.786938</c:v>
                </c:pt>
                <c:pt idx="159">
                  <c:v>-7.224604</c:v>
                </c:pt>
                <c:pt idx="160">
                  <c:v>-8.774642</c:v>
                </c:pt>
                <c:pt idx="161">
                  <c:v>-8.537745</c:v>
                </c:pt>
                <c:pt idx="162">
                  <c:v>-7.491919</c:v>
                </c:pt>
                <c:pt idx="163">
                  <c:v>-7.964939</c:v>
                </c:pt>
                <c:pt idx="164">
                  <c:v>-4.618016</c:v>
                </c:pt>
                <c:pt idx="165">
                  <c:v>-4.90458</c:v>
                </c:pt>
                <c:pt idx="166">
                  <c:v>-5.086042</c:v>
                </c:pt>
                <c:pt idx="167">
                  <c:v>-6.902486</c:v>
                </c:pt>
                <c:pt idx="168">
                  <c:v>-5.81728</c:v>
                </c:pt>
                <c:pt idx="169">
                  <c:v>-6.081469</c:v>
                </c:pt>
                <c:pt idx="170">
                  <c:v>-7.034403</c:v>
                </c:pt>
                <c:pt idx="171">
                  <c:v>-4.080031</c:v>
                </c:pt>
                <c:pt idx="172">
                  <c:v>-4.590035</c:v>
                </c:pt>
                <c:pt idx="173">
                  <c:v>-6.858238</c:v>
                </c:pt>
                <c:pt idx="174">
                  <c:v>-8.900423</c:v>
                </c:pt>
                <c:pt idx="175">
                  <c:v>-7.216696</c:v>
                </c:pt>
                <c:pt idx="176">
                  <c:v>-6.642729</c:v>
                </c:pt>
                <c:pt idx="177">
                  <c:v>-6.323559</c:v>
                </c:pt>
                <c:pt idx="178">
                  <c:v>0.326331</c:v>
                </c:pt>
                <c:pt idx="179">
                  <c:v>0.716039</c:v>
                </c:pt>
                <c:pt idx="180">
                  <c:v>5.164812</c:v>
                </c:pt>
                <c:pt idx="181">
                  <c:v>5.847458</c:v>
                </c:pt>
                <c:pt idx="182">
                  <c:v>5.805085</c:v>
                </c:pt>
                <c:pt idx="183">
                  <c:v>3.388773</c:v>
                </c:pt>
                <c:pt idx="184">
                  <c:v>2.302158</c:v>
                </c:pt>
                <c:pt idx="185">
                  <c:v>3.064182</c:v>
                </c:pt>
                <c:pt idx="186">
                  <c:v>-1.685731</c:v>
                </c:pt>
                <c:pt idx="187">
                  <c:v>-0.140478</c:v>
                </c:pt>
                <c:pt idx="188">
                  <c:v>0.321092</c:v>
                </c:pt>
                <c:pt idx="189">
                  <c:v>1.248993</c:v>
                </c:pt>
                <c:pt idx="190">
                  <c:v>3.121791</c:v>
                </c:pt>
                <c:pt idx="191">
                  <c:v>3.390531</c:v>
                </c:pt>
                <c:pt idx="192">
                  <c:v>4.692992</c:v>
                </c:pt>
                <c:pt idx="193">
                  <c:v>4.734339</c:v>
                </c:pt>
                <c:pt idx="194">
                  <c:v>3.865031</c:v>
                </c:pt>
                <c:pt idx="195">
                  <c:v>4.646382</c:v>
                </c:pt>
                <c:pt idx="196">
                  <c:v>5.234391</c:v>
                </c:pt>
                <c:pt idx="197">
                  <c:v>6.684885</c:v>
                </c:pt>
                <c:pt idx="198">
                  <c:v>6.789994</c:v>
                </c:pt>
                <c:pt idx="199">
                  <c:v>4.459622</c:v>
                </c:pt>
                <c:pt idx="200">
                  <c:v>5.624749</c:v>
                </c:pt>
                <c:pt idx="201">
                  <c:v>5.464042</c:v>
                </c:pt>
                <c:pt idx="202">
                  <c:v>8.552766</c:v>
                </c:pt>
                <c:pt idx="203">
                  <c:v>7.053859</c:v>
                </c:pt>
                <c:pt idx="204">
                  <c:v>7.30146</c:v>
                </c:pt>
                <c:pt idx="205">
                  <c:v>6.193985</c:v>
                </c:pt>
                <c:pt idx="206">
                  <c:v>6.273651</c:v>
                </c:pt>
                <c:pt idx="207">
                  <c:v>8.424617</c:v>
                </c:pt>
                <c:pt idx="208">
                  <c:v>9.278144</c:v>
                </c:pt>
                <c:pt idx="209">
                  <c:v>6.852291</c:v>
                </c:pt>
                <c:pt idx="210">
                  <c:v>6.738703</c:v>
                </c:pt>
                <c:pt idx="211">
                  <c:v>6.699411</c:v>
                </c:pt>
                <c:pt idx="212">
                  <c:v>8.310413</c:v>
                </c:pt>
                <c:pt idx="213">
                  <c:v>8.609668</c:v>
                </c:pt>
                <c:pt idx="214">
                  <c:v>7.605911</c:v>
                </c:pt>
                <c:pt idx="215">
                  <c:v>8.031496</c:v>
                </c:pt>
                <c:pt idx="216">
                  <c:v>7.401575</c:v>
                </c:pt>
                <c:pt idx="217">
                  <c:v>8.425197</c:v>
                </c:pt>
                <c:pt idx="218">
                  <c:v>7.42126</c:v>
                </c:pt>
                <c:pt idx="219">
                  <c:v>8.110236</c:v>
                </c:pt>
                <c:pt idx="220">
                  <c:v>6.903766</c:v>
                </c:pt>
                <c:pt idx="221">
                  <c:v>6.457143</c:v>
                </c:pt>
                <c:pt idx="222">
                  <c:v>5.152313</c:v>
                </c:pt>
                <c:pt idx="223">
                  <c:v>4.317627</c:v>
                </c:pt>
                <c:pt idx="224">
                  <c:v>2.46085</c:v>
                </c:pt>
                <c:pt idx="225">
                  <c:v>2.738185</c:v>
                </c:pt>
                <c:pt idx="226">
                  <c:v>1.930285</c:v>
                </c:pt>
                <c:pt idx="227">
                  <c:v>0.826598</c:v>
                </c:pt>
                <c:pt idx="228">
                  <c:v>0.713632</c:v>
                </c:pt>
                <c:pt idx="229">
                  <c:v>0.591388</c:v>
                </c:pt>
                <c:pt idx="230">
                  <c:v>1.932634</c:v>
                </c:pt>
                <c:pt idx="231">
                  <c:v>3.056527</c:v>
                </c:pt>
                <c:pt idx="232">
                  <c:v>1.360421</c:v>
                </c:pt>
                <c:pt idx="233">
                  <c:v>1.655325</c:v>
                </c:pt>
                <c:pt idx="234">
                  <c:v>1.483245</c:v>
                </c:pt>
                <c:pt idx="235">
                  <c:v>0.036443</c:v>
                </c:pt>
                <c:pt idx="236">
                  <c:v>0.898094</c:v>
                </c:pt>
                <c:pt idx="237">
                  <c:v>1.016703</c:v>
                </c:pt>
                <c:pt idx="238">
                  <c:v>2.034085</c:v>
                </c:pt>
                <c:pt idx="239">
                  <c:v>-0.400583</c:v>
                </c:pt>
                <c:pt idx="240">
                  <c:v>1.001457</c:v>
                </c:pt>
                <c:pt idx="241">
                  <c:v>1.238165</c:v>
                </c:pt>
                <c:pt idx="242">
                  <c:v>-2.401708</c:v>
                </c:pt>
                <c:pt idx="243">
                  <c:v>-1.832414</c:v>
                </c:pt>
                <c:pt idx="244">
                  <c:v>-2.271102</c:v>
                </c:pt>
                <c:pt idx="245">
                  <c:v>-2.213425</c:v>
                </c:pt>
                <c:pt idx="246">
                  <c:v>-2.510917</c:v>
                </c:pt>
                <c:pt idx="247">
                  <c:v>-1.715955</c:v>
                </c:pt>
                <c:pt idx="248">
                  <c:v>-3.579215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Chart!$O$2</c:f>
              <c:strCache>
                <c:ptCount val="1"/>
                <c:pt idx="0">
                  <c:v>Y9999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Chart!$M$3:$M$251</c:f>
              <c:strCache>
                <c:ptCount val="249"/>
                <c:pt idx="0">
                  <c:v>40644</c:v>
                </c:pt>
                <c:pt idx="1">
                  <c:v>40645</c:v>
                </c:pt>
                <c:pt idx="2">
                  <c:v>40646</c:v>
                </c:pt>
                <c:pt idx="3">
                  <c:v>40647</c:v>
                </c:pt>
                <c:pt idx="4">
                  <c:v>40648</c:v>
                </c:pt>
                <c:pt idx="5">
                  <c:v>40651</c:v>
                </c:pt>
                <c:pt idx="6">
                  <c:v>40652</c:v>
                </c:pt>
                <c:pt idx="7">
                  <c:v>40653</c:v>
                </c:pt>
                <c:pt idx="8">
                  <c:v>40654</c:v>
                </c:pt>
                <c:pt idx="9">
                  <c:v>40655</c:v>
                </c:pt>
                <c:pt idx="10">
                  <c:v>40658</c:v>
                </c:pt>
                <c:pt idx="11">
                  <c:v>40659</c:v>
                </c:pt>
                <c:pt idx="12">
                  <c:v>40660</c:v>
                </c:pt>
                <c:pt idx="13">
                  <c:v>40661</c:v>
                </c:pt>
                <c:pt idx="14">
                  <c:v>40662</c:v>
                </c:pt>
                <c:pt idx="15">
                  <c:v>40666</c:v>
                </c:pt>
                <c:pt idx="16">
                  <c:v>40667</c:v>
                </c:pt>
                <c:pt idx="17">
                  <c:v>40668</c:v>
                </c:pt>
                <c:pt idx="18">
                  <c:v>40669</c:v>
                </c:pt>
                <c:pt idx="19">
                  <c:v>40672</c:v>
                </c:pt>
                <c:pt idx="20">
                  <c:v>40673</c:v>
                </c:pt>
                <c:pt idx="21">
                  <c:v>40674</c:v>
                </c:pt>
                <c:pt idx="22">
                  <c:v>40675</c:v>
                </c:pt>
                <c:pt idx="23">
                  <c:v>40676</c:v>
                </c:pt>
                <c:pt idx="24">
                  <c:v>40679</c:v>
                </c:pt>
                <c:pt idx="25">
                  <c:v>40680</c:v>
                </c:pt>
                <c:pt idx="26">
                  <c:v>40681</c:v>
                </c:pt>
                <c:pt idx="27">
                  <c:v>40682</c:v>
                </c:pt>
                <c:pt idx="28">
                  <c:v>40683</c:v>
                </c:pt>
                <c:pt idx="29">
                  <c:v>40686</c:v>
                </c:pt>
                <c:pt idx="30">
                  <c:v>40687</c:v>
                </c:pt>
                <c:pt idx="31">
                  <c:v>40688</c:v>
                </c:pt>
                <c:pt idx="32">
                  <c:v>40689</c:v>
                </c:pt>
                <c:pt idx="33">
                  <c:v>40690</c:v>
                </c:pt>
                <c:pt idx="34">
                  <c:v>40693</c:v>
                </c:pt>
                <c:pt idx="35">
                  <c:v>40694</c:v>
                </c:pt>
                <c:pt idx="36">
                  <c:v>40695</c:v>
                </c:pt>
                <c:pt idx="37">
                  <c:v>40696</c:v>
                </c:pt>
                <c:pt idx="38">
                  <c:v>40697</c:v>
                </c:pt>
                <c:pt idx="39">
                  <c:v>40701</c:v>
                </c:pt>
                <c:pt idx="40">
                  <c:v>40702</c:v>
                </c:pt>
                <c:pt idx="41">
                  <c:v>40703</c:v>
                </c:pt>
                <c:pt idx="42">
                  <c:v>40704</c:v>
                </c:pt>
                <c:pt idx="43">
                  <c:v>40707</c:v>
                </c:pt>
                <c:pt idx="44">
                  <c:v>40708</c:v>
                </c:pt>
                <c:pt idx="45">
                  <c:v>40709</c:v>
                </c:pt>
                <c:pt idx="46">
                  <c:v>40710</c:v>
                </c:pt>
                <c:pt idx="47">
                  <c:v>40711</c:v>
                </c:pt>
                <c:pt idx="48">
                  <c:v>40714</c:v>
                </c:pt>
                <c:pt idx="49">
                  <c:v>40715</c:v>
                </c:pt>
                <c:pt idx="50">
                  <c:v>40716</c:v>
                </c:pt>
                <c:pt idx="51">
                  <c:v>40717</c:v>
                </c:pt>
                <c:pt idx="52">
                  <c:v>40718</c:v>
                </c:pt>
                <c:pt idx="53">
                  <c:v>40721</c:v>
                </c:pt>
                <c:pt idx="54">
                  <c:v>40722</c:v>
                </c:pt>
                <c:pt idx="55">
                  <c:v>40723</c:v>
                </c:pt>
                <c:pt idx="56">
                  <c:v>40724</c:v>
                </c:pt>
                <c:pt idx="57">
                  <c:v>40725</c:v>
                </c:pt>
                <c:pt idx="58">
                  <c:v>40728</c:v>
                </c:pt>
                <c:pt idx="59">
                  <c:v>40729</c:v>
                </c:pt>
                <c:pt idx="60">
                  <c:v>40730</c:v>
                </c:pt>
                <c:pt idx="61">
                  <c:v>40731</c:v>
                </c:pt>
                <c:pt idx="62">
                  <c:v>40732</c:v>
                </c:pt>
                <c:pt idx="63">
                  <c:v>40735</c:v>
                </c:pt>
                <c:pt idx="64">
                  <c:v>40736</c:v>
                </c:pt>
                <c:pt idx="65">
                  <c:v>40737</c:v>
                </c:pt>
                <c:pt idx="66">
                  <c:v>40738</c:v>
                </c:pt>
                <c:pt idx="67">
                  <c:v>40739</c:v>
                </c:pt>
                <c:pt idx="68">
                  <c:v>40742</c:v>
                </c:pt>
                <c:pt idx="69">
                  <c:v>40743</c:v>
                </c:pt>
                <c:pt idx="70">
                  <c:v>40744</c:v>
                </c:pt>
                <c:pt idx="71">
                  <c:v>40745</c:v>
                </c:pt>
                <c:pt idx="72">
                  <c:v>40746</c:v>
                </c:pt>
                <c:pt idx="73">
                  <c:v>40749</c:v>
                </c:pt>
                <c:pt idx="74">
                  <c:v>40750</c:v>
                </c:pt>
                <c:pt idx="75">
                  <c:v>40751</c:v>
                </c:pt>
                <c:pt idx="76">
                  <c:v>40752</c:v>
                </c:pt>
                <c:pt idx="77">
                  <c:v>40753</c:v>
                </c:pt>
                <c:pt idx="78">
                  <c:v>40756</c:v>
                </c:pt>
                <c:pt idx="79">
                  <c:v>40757</c:v>
                </c:pt>
                <c:pt idx="80">
                  <c:v>40758</c:v>
                </c:pt>
                <c:pt idx="81">
                  <c:v>40759</c:v>
                </c:pt>
                <c:pt idx="82">
                  <c:v>40760</c:v>
                </c:pt>
                <c:pt idx="83">
                  <c:v>40763</c:v>
                </c:pt>
                <c:pt idx="84">
                  <c:v>40764</c:v>
                </c:pt>
                <c:pt idx="85">
                  <c:v>40765</c:v>
                </c:pt>
                <c:pt idx="86">
                  <c:v>40766</c:v>
                </c:pt>
                <c:pt idx="87">
                  <c:v>40767</c:v>
                </c:pt>
                <c:pt idx="88">
                  <c:v>40770</c:v>
                </c:pt>
                <c:pt idx="89">
                  <c:v>40771</c:v>
                </c:pt>
                <c:pt idx="90">
                  <c:v>40772</c:v>
                </c:pt>
                <c:pt idx="91">
                  <c:v>40773</c:v>
                </c:pt>
                <c:pt idx="92">
                  <c:v>40774</c:v>
                </c:pt>
                <c:pt idx="93">
                  <c:v>40777</c:v>
                </c:pt>
                <c:pt idx="94">
                  <c:v>40778</c:v>
                </c:pt>
                <c:pt idx="95">
                  <c:v>40779</c:v>
                </c:pt>
                <c:pt idx="96">
                  <c:v>40780</c:v>
                </c:pt>
                <c:pt idx="97">
                  <c:v>40781</c:v>
                </c:pt>
                <c:pt idx="98">
                  <c:v>40784</c:v>
                </c:pt>
                <c:pt idx="99">
                  <c:v>40785</c:v>
                </c:pt>
                <c:pt idx="100">
                  <c:v>40786</c:v>
                </c:pt>
                <c:pt idx="101">
                  <c:v>40787</c:v>
                </c:pt>
                <c:pt idx="102">
                  <c:v>40788</c:v>
                </c:pt>
                <c:pt idx="103">
                  <c:v>40791</c:v>
                </c:pt>
                <c:pt idx="104">
                  <c:v>40792</c:v>
                </c:pt>
                <c:pt idx="105">
                  <c:v>40793</c:v>
                </c:pt>
                <c:pt idx="106">
                  <c:v>40794</c:v>
                </c:pt>
                <c:pt idx="107">
                  <c:v>40795</c:v>
                </c:pt>
                <c:pt idx="108">
                  <c:v>40799</c:v>
                </c:pt>
                <c:pt idx="109">
                  <c:v>40800</c:v>
                </c:pt>
                <c:pt idx="110">
                  <c:v>40801</c:v>
                </c:pt>
                <c:pt idx="111">
                  <c:v>40802</c:v>
                </c:pt>
                <c:pt idx="112">
                  <c:v>40805</c:v>
                </c:pt>
                <c:pt idx="113">
                  <c:v>40806</c:v>
                </c:pt>
                <c:pt idx="114">
                  <c:v>40807</c:v>
                </c:pt>
                <c:pt idx="115">
                  <c:v>40808</c:v>
                </c:pt>
                <c:pt idx="116">
                  <c:v>40809</c:v>
                </c:pt>
                <c:pt idx="117">
                  <c:v>40812</c:v>
                </c:pt>
                <c:pt idx="118">
                  <c:v>40813</c:v>
                </c:pt>
                <c:pt idx="119">
                  <c:v>40814</c:v>
                </c:pt>
                <c:pt idx="120">
                  <c:v>40815</c:v>
                </c:pt>
                <c:pt idx="121">
                  <c:v>40816</c:v>
                </c:pt>
                <c:pt idx="122">
                  <c:v>40819</c:v>
                </c:pt>
                <c:pt idx="123">
                  <c:v>40820</c:v>
                </c:pt>
                <c:pt idx="124">
                  <c:v>40821</c:v>
                </c:pt>
                <c:pt idx="125">
                  <c:v>40822</c:v>
                </c:pt>
                <c:pt idx="126">
                  <c:v>40823</c:v>
                </c:pt>
                <c:pt idx="127">
                  <c:v>40827</c:v>
                </c:pt>
                <c:pt idx="128">
                  <c:v>40828</c:v>
                </c:pt>
                <c:pt idx="129">
                  <c:v>40829</c:v>
                </c:pt>
                <c:pt idx="130">
                  <c:v>40830</c:v>
                </c:pt>
                <c:pt idx="131">
                  <c:v>40833</c:v>
                </c:pt>
                <c:pt idx="132">
                  <c:v>40834</c:v>
                </c:pt>
                <c:pt idx="133">
                  <c:v>40835</c:v>
                </c:pt>
                <c:pt idx="134">
                  <c:v>40836</c:v>
                </c:pt>
                <c:pt idx="135">
                  <c:v>40837</c:v>
                </c:pt>
                <c:pt idx="136">
                  <c:v>40840</c:v>
                </c:pt>
                <c:pt idx="137">
                  <c:v>40841</c:v>
                </c:pt>
                <c:pt idx="138">
                  <c:v>40842</c:v>
                </c:pt>
                <c:pt idx="139">
                  <c:v>40843</c:v>
                </c:pt>
                <c:pt idx="140">
                  <c:v>40844</c:v>
                </c:pt>
                <c:pt idx="141">
                  <c:v>40847</c:v>
                </c:pt>
                <c:pt idx="142">
                  <c:v>40848</c:v>
                </c:pt>
                <c:pt idx="143">
                  <c:v>40849</c:v>
                </c:pt>
                <c:pt idx="144">
                  <c:v>40850</c:v>
                </c:pt>
                <c:pt idx="145">
                  <c:v>40851</c:v>
                </c:pt>
                <c:pt idx="146">
                  <c:v>40854</c:v>
                </c:pt>
                <c:pt idx="147">
                  <c:v>40855</c:v>
                </c:pt>
                <c:pt idx="148">
                  <c:v>40856</c:v>
                </c:pt>
                <c:pt idx="149">
                  <c:v>40857</c:v>
                </c:pt>
                <c:pt idx="150">
                  <c:v>40858</c:v>
                </c:pt>
                <c:pt idx="151">
                  <c:v>40861</c:v>
                </c:pt>
                <c:pt idx="152">
                  <c:v>40862</c:v>
                </c:pt>
                <c:pt idx="153">
                  <c:v>40863</c:v>
                </c:pt>
                <c:pt idx="154">
                  <c:v>40864</c:v>
                </c:pt>
                <c:pt idx="155">
                  <c:v>40865</c:v>
                </c:pt>
                <c:pt idx="156">
                  <c:v>40868</c:v>
                </c:pt>
                <c:pt idx="157">
                  <c:v>40869</c:v>
                </c:pt>
                <c:pt idx="158">
                  <c:v>40870</c:v>
                </c:pt>
                <c:pt idx="159">
                  <c:v>40871</c:v>
                </c:pt>
                <c:pt idx="160">
                  <c:v>40872</c:v>
                </c:pt>
                <c:pt idx="161">
                  <c:v>40875</c:v>
                </c:pt>
                <c:pt idx="162">
                  <c:v>40876</c:v>
                </c:pt>
                <c:pt idx="163">
                  <c:v>40877</c:v>
                </c:pt>
                <c:pt idx="164">
                  <c:v>40878</c:v>
                </c:pt>
                <c:pt idx="165">
                  <c:v>40879</c:v>
                </c:pt>
                <c:pt idx="166">
                  <c:v>40882</c:v>
                </c:pt>
                <c:pt idx="167">
                  <c:v>40883</c:v>
                </c:pt>
                <c:pt idx="168">
                  <c:v>40884</c:v>
                </c:pt>
                <c:pt idx="169">
                  <c:v>40885</c:v>
                </c:pt>
                <c:pt idx="170">
                  <c:v>40886</c:v>
                </c:pt>
                <c:pt idx="171">
                  <c:v>40889</c:v>
                </c:pt>
                <c:pt idx="172">
                  <c:v>40890</c:v>
                </c:pt>
                <c:pt idx="173">
                  <c:v>40891</c:v>
                </c:pt>
                <c:pt idx="174">
                  <c:v>40892</c:v>
                </c:pt>
                <c:pt idx="175">
                  <c:v>40893</c:v>
                </c:pt>
                <c:pt idx="176">
                  <c:v>40896</c:v>
                </c:pt>
                <c:pt idx="177">
                  <c:v>40897</c:v>
                </c:pt>
                <c:pt idx="178">
                  <c:v>40898</c:v>
                </c:pt>
                <c:pt idx="179">
                  <c:v>40899</c:v>
                </c:pt>
                <c:pt idx="180">
                  <c:v>40900</c:v>
                </c:pt>
                <c:pt idx="181">
                  <c:v>40903</c:v>
                </c:pt>
                <c:pt idx="182">
                  <c:v>40904</c:v>
                </c:pt>
                <c:pt idx="183">
                  <c:v>40905</c:v>
                </c:pt>
                <c:pt idx="184">
                  <c:v>40906</c:v>
                </c:pt>
                <c:pt idx="185">
                  <c:v>40907</c:v>
                </c:pt>
                <c:pt idx="186">
                  <c:v>40910</c:v>
                </c:pt>
                <c:pt idx="187">
                  <c:v>40911</c:v>
                </c:pt>
                <c:pt idx="188">
                  <c:v>40912</c:v>
                </c:pt>
                <c:pt idx="189">
                  <c:v>40913</c:v>
                </c:pt>
                <c:pt idx="190">
                  <c:v>40914</c:v>
                </c:pt>
                <c:pt idx="191">
                  <c:v>40917</c:v>
                </c:pt>
                <c:pt idx="192">
                  <c:v>40918</c:v>
                </c:pt>
                <c:pt idx="193">
                  <c:v>40919</c:v>
                </c:pt>
                <c:pt idx="194">
                  <c:v>40920</c:v>
                </c:pt>
                <c:pt idx="195">
                  <c:v>40921</c:v>
                </c:pt>
                <c:pt idx="196">
                  <c:v>40924</c:v>
                </c:pt>
                <c:pt idx="197">
                  <c:v>40925</c:v>
                </c:pt>
                <c:pt idx="198">
                  <c:v>40926</c:v>
                </c:pt>
                <c:pt idx="199">
                  <c:v>40938</c:v>
                </c:pt>
                <c:pt idx="200">
                  <c:v>40939</c:v>
                </c:pt>
                <c:pt idx="201">
                  <c:v>40940</c:v>
                </c:pt>
                <c:pt idx="202">
                  <c:v>40941</c:v>
                </c:pt>
                <c:pt idx="203">
                  <c:v>40942</c:v>
                </c:pt>
                <c:pt idx="204">
                  <c:v>40943</c:v>
                </c:pt>
                <c:pt idx="205">
                  <c:v>40945</c:v>
                </c:pt>
                <c:pt idx="206">
                  <c:v>40946</c:v>
                </c:pt>
                <c:pt idx="207">
                  <c:v>40947</c:v>
                </c:pt>
                <c:pt idx="208">
                  <c:v>40948</c:v>
                </c:pt>
                <c:pt idx="209">
                  <c:v>40949</c:v>
                </c:pt>
                <c:pt idx="210">
                  <c:v>40952</c:v>
                </c:pt>
                <c:pt idx="211">
                  <c:v>40953</c:v>
                </c:pt>
                <c:pt idx="212">
                  <c:v>40954</c:v>
                </c:pt>
                <c:pt idx="213">
                  <c:v>40955</c:v>
                </c:pt>
                <c:pt idx="214">
                  <c:v>40956</c:v>
                </c:pt>
                <c:pt idx="215">
                  <c:v>40959</c:v>
                </c:pt>
                <c:pt idx="216">
                  <c:v>40960</c:v>
                </c:pt>
                <c:pt idx="217">
                  <c:v>40961</c:v>
                </c:pt>
                <c:pt idx="218">
                  <c:v>40962</c:v>
                </c:pt>
                <c:pt idx="219">
                  <c:v>40963</c:v>
                </c:pt>
                <c:pt idx="220">
                  <c:v>40968</c:v>
                </c:pt>
                <c:pt idx="221">
                  <c:v>40969</c:v>
                </c:pt>
                <c:pt idx="222">
                  <c:v>40970</c:v>
                </c:pt>
                <c:pt idx="223">
                  <c:v>40971</c:v>
                </c:pt>
                <c:pt idx="224">
                  <c:v>40973</c:v>
                </c:pt>
                <c:pt idx="225">
                  <c:v>40974</c:v>
                </c:pt>
                <c:pt idx="226">
                  <c:v>40975</c:v>
                </c:pt>
                <c:pt idx="227">
                  <c:v>40976</c:v>
                </c:pt>
                <c:pt idx="228">
                  <c:v>40977</c:v>
                </c:pt>
                <c:pt idx="229">
                  <c:v>40980</c:v>
                </c:pt>
                <c:pt idx="230">
                  <c:v>40981</c:v>
                </c:pt>
                <c:pt idx="231">
                  <c:v>40982</c:v>
                </c:pt>
                <c:pt idx="232">
                  <c:v>40983</c:v>
                </c:pt>
                <c:pt idx="233">
                  <c:v>40984</c:v>
                </c:pt>
                <c:pt idx="234">
                  <c:v>40987</c:v>
                </c:pt>
                <c:pt idx="235">
                  <c:v>40988</c:v>
                </c:pt>
                <c:pt idx="236">
                  <c:v>40989</c:v>
                </c:pt>
                <c:pt idx="237">
                  <c:v>40990</c:v>
                </c:pt>
                <c:pt idx="238">
                  <c:v>40991</c:v>
                </c:pt>
                <c:pt idx="239">
                  <c:v>40994</c:v>
                </c:pt>
                <c:pt idx="240">
                  <c:v>40995</c:v>
                </c:pt>
                <c:pt idx="241">
                  <c:v>40996</c:v>
                </c:pt>
                <c:pt idx="242">
                  <c:v>40997</c:v>
                </c:pt>
                <c:pt idx="243">
                  <c:v>40998</c:v>
                </c:pt>
                <c:pt idx="244">
                  <c:v>41001</c:v>
                </c:pt>
                <c:pt idx="245">
                  <c:v>41002</c:v>
                </c:pt>
                <c:pt idx="246">
                  <c:v>41004</c:v>
                </c:pt>
                <c:pt idx="247">
                  <c:v>41005</c:v>
                </c:pt>
                <c:pt idx="248">
                  <c:v>41008</c:v>
                </c:pt>
              </c:strCache>
            </c:strRef>
          </c:cat>
          <c:val>
            <c:numRef>
              <c:f>Chart!$O$3:$O$251</c:f>
              <c:numCache>
                <c:ptCount val="249"/>
                <c:pt idx="0">
                  <c:v>3.646785</c:v>
                </c:pt>
                <c:pt idx="1">
                  <c:v>1.923126</c:v>
                </c:pt>
                <c:pt idx="2">
                  <c:v>2.47881</c:v>
                </c:pt>
                <c:pt idx="3">
                  <c:v>3.318185</c:v>
                </c:pt>
                <c:pt idx="4">
                  <c:v>5.869495</c:v>
                </c:pt>
                <c:pt idx="5">
                  <c:v>3.80869</c:v>
                </c:pt>
                <c:pt idx="6">
                  <c:v>2.904196</c:v>
                </c:pt>
                <c:pt idx="7">
                  <c:v>4.985616</c:v>
                </c:pt>
                <c:pt idx="8">
                  <c:v>5.78598</c:v>
                </c:pt>
                <c:pt idx="9">
                  <c:v>5.422988</c:v>
                </c:pt>
                <c:pt idx="10">
                  <c:v>3.952899</c:v>
                </c:pt>
                <c:pt idx="11">
                  <c:v>3.922587</c:v>
                </c:pt>
                <c:pt idx="12">
                  <c:v>5.096866</c:v>
                </c:pt>
                <c:pt idx="13">
                  <c:v>5.70217</c:v>
                </c:pt>
                <c:pt idx="14">
                  <c:v>3.737865</c:v>
                </c:pt>
                <c:pt idx="15">
                  <c:v>2.767908</c:v>
                </c:pt>
                <c:pt idx="16">
                  <c:v>2.782497</c:v>
                </c:pt>
                <c:pt idx="17">
                  <c:v>3.601095</c:v>
                </c:pt>
                <c:pt idx="18">
                  <c:v>1.414938</c:v>
                </c:pt>
                <c:pt idx="19">
                  <c:v>1.584568</c:v>
                </c:pt>
                <c:pt idx="20">
                  <c:v>1.447405</c:v>
                </c:pt>
                <c:pt idx="21">
                  <c:v>1.577993</c:v>
                </c:pt>
                <c:pt idx="22">
                  <c:v>3.447889</c:v>
                </c:pt>
                <c:pt idx="23">
                  <c:v>2.578643</c:v>
                </c:pt>
                <c:pt idx="24">
                  <c:v>2.220548</c:v>
                </c:pt>
                <c:pt idx="25">
                  <c:v>1.903736</c:v>
                </c:pt>
                <c:pt idx="26">
                  <c:v>2.643416</c:v>
                </c:pt>
                <c:pt idx="27">
                  <c:v>2.944128</c:v>
                </c:pt>
                <c:pt idx="28">
                  <c:v>0.26948</c:v>
                </c:pt>
                <c:pt idx="29">
                  <c:v>-2.474182</c:v>
                </c:pt>
                <c:pt idx="30">
                  <c:v>-2.372726</c:v>
                </c:pt>
                <c:pt idx="31">
                  <c:v>-2.498785</c:v>
                </c:pt>
                <c:pt idx="32">
                  <c:v>-1.785175</c:v>
                </c:pt>
                <c:pt idx="33">
                  <c:v>-2.643866</c:v>
                </c:pt>
                <c:pt idx="34">
                  <c:v>-2.044768</c:v>
                </c:pt>
                <c:pt idx="35">
                  <c:v>-0.21126</c:v>
                </c:pt>
                <c:pt idx="36">
                  <c:v>0.604804</c:v>
                </c:pt>
                <c:pt idx="37">
                  <c:v>-0.183284</c:v>
                </c:pt>
                <c:pt idx="38">
                  <c:v>1.120044</c:v>
                </c:pt>
                <c:pt idx="39">
                  <c:v>0.889695</c:v>
                </c:pt>
                <c:pt idx="40">
                  <c:v>0.337521</c:v>
                </c:pt>
                <c:pt idx="41">
                  <c:v>-0.382271</c:v>
                </c:pt>
                <c:pt idx="42">
                  <c:v>-2.05535</c:v>
                </c:pt>
                <c:pt idx="43">
                  <c:v>-3.260494</c:v>
                </c:pt>
                <c:pt idx="44">
                  <c:v>-1.969665</c:v>
                </c:pt>
                <c:pt idx="45">
                  <c:v>-1.944794</c:v>
                </c:pt>
                <c:pt idx="46">
                  <c:v>-2.886988</c:v>
                </c:pt>
                <c:pt idx="47">
                  <c:v>-2.791395</c:v>
                </c:pt>
                <c:pt idx="48">
                  <c:v>-3.466662</c:v>
                </c:pt>
                <c:pt idx="49">
                  <c:v>-2.709168</c:v>
                </c:pt>
                <c:pt idx="50">
                  <c:v>-2.444147</c:v>
                </c:pt>
                <c:pt idx="51">
                  <c:v>-2.060358</c:v>
                </c:pt>
                <c:pt idx="52">
                  <c:v>-2.555555</c:v>
                </c:pt>
                <c:pt idx="53">
                  <c:v>-3.516913</c:v>
                </c:pt>
                <c:pt idx="54">
                  <c:v>-3.758683</c:v>
                </c:pt>
                <c:pt idx="55">
                  <c:v>-2.685812</c:v>
                </c:pt>
                <c:pt idx="56">
                  <c:v>-3.74075</c:v>
                </c:pt>
                <c:pt idx="57">
                  <c:v>-3.559011</c:v>
                </c:pt>
                <c:pt idx="58">
                  <c:v>-3.001897</c:v>
                </c:pt>
                <c:pt idx="59">
                  <c:v>-2.894449</c:v>
                </c:pt>
                <c:pt idx="60">
                  <c:v>-2.452279</c:v>
                </c:pt>
                <c:pt idx="61">
                  <c:v>-3.132128</c:v>
                </c:pt>
                <c:pt idx="62">
                  <c:v>-2.864048</c:v>
                </c:pt>
                <c:pt idx="63">
                  <c:v>-1.945842</c:v>
                </c:pt>
                <c:pt idx="64">
                  <c:v>-3.924158</c:v>
                </c:pt>
                <c:pt idx="65">
                  <c:v>-2.581101</c:v>
                </c:pt>
                <c:pt idx="66">
                  <c:v>-3.939877</c:v>
                </c:pt>
                <c:pt idx="67">
                  <c:v>-2.904846</c:v>
                </c:pt>
                <c:pt idx="68">
                  <c:v>-1.129329</c:v>
                </c:pt>
                <c:pt idx="69">
                  <c:v>-1.291439</c:v>
                </c:pt>
                <c:pt idx="70">
                  <c:v>2.057163</c:v>
                </c:pt>
                <c:pt idx="71">
                  <c:v>1.390152</c:v>
                </c:pt>
                <c:pt idx="72">
                  <c:v>1.67358</c:v>
                </c:pt>
                <c:pt idx="73">
                  <c:v>1.765885</c:v>
                </c:pt>
                <c:pt idx="74">
                  <c:v>3.063579</c:v>
                </c:pt>
                <c:pt idx="75">
                  <c:v>3.733224</c:v>
                </c:pt>
                <c:pt idx="76">
                  <c:v>3.400693</c:v>
                </c:pt>
                <c:pt idx="77">
                  <c:v>-0.097196</c:v>
                </c:pt>
                <c:pt idx="78">
                  <c:v>-0.439826</c:v>
                </c:pt>
                <c:pt idx="79">
                  <c:v>-1.774636</c:v>
                </c:pt>
                <c:pt idx="80">
                  <c:v>-3.237595</c:v>
                </c:pt>
                <c:pt idx="81">
                  <c:v>-5.213272</c:v>
                </c:pt>
                <c:pt idx="82">
                  <c:v>-10.601814</c:v>
                </c:pt>
                <c:pt idx="83">
                  <c:v>-13.677846</c:v>
                </c:pt>
                <c:pt idx="84">
                  <c:v>-14.359939</c:v>
                </c:pt>
                <c:pt idx="85">
                  <c:v>-11.580367</c:v>
                </c:pt>
                <c:pt idx="86">
                  <c:v>-10.925183</c:v>
                </c:pt>
                <c:pt idx="87">
                  <c:v>-10.057579</c:v>
                </c:pt>
                <c:pt idx="88">
                  <c:v>-8.810821</c:v>
                </c:pt>
                <c:pt idx="89">
                  <c:v>-9.053389</c:v>
                </c:pt>
                <c:pt idx="90">
                  <c:v>-9.716137</c:v>
                </c:pt>
                <c:pt idx="91">
                  <c:v>-10.8168</c:v>
                </c:pt>
                <c:pt idx="92">
                  <c:v>-13.861227</c:v>
                </c:pt>
                <c:pt idx="93">
                  <c:v>-16.573611</c:v>
                </c:pt>
                <c:pt idx="94">
                  <c:v>-13.862472</c:v>
                </c:pt>
                <c:pt idx="95">
                  <c:v>-14.402098</c:v>
                </c:pt>
                <c:pt idx="96">
                  <c:v>-14.655825</c:v>
                </c:pt>
                <c:pt idx="97">
                  <c:v>-15.341178</c:v>
                </c:pt>
                <c:pt idx="98">
                  <c:v>-12.333963</c:v>
                </c:pt>
                <c:pt idx="99">
                  <c:v>-11.545225</c:v>
                </c:pt>
                <c:pt idx="100">
                  <c:v>-10.444253</c:v>
                </c:pt>
                <c:pt idx="101">
                  <c:v>-10.844487</c:v>
                </c:pt>
                <c:pt idx="102">
                  <c:v>-9.641083</c:v>
                </c:pt>
                <c:pt idx="103">
                  <c:v>-3.839998</c:v>
                </c:pt>
                <c:pt idx="104">
                  <c:v>-6.187851</c:v>
                </c:pt>
                <c:pt idx="105">
                  <c:v>-4.127272</c:v>
                </c:pt>
                <c:pt idx="106">
                  <c:v>-0.058654</c:v>
                </c:pt>
                <c:pt idx="107">
                  <c:v>1.567438</c:v>
                </c:pt>
                <c:pt idx="108">
                  <c:v>-3.216569</c:v>
                </c:pt>
                <c:pt idx="109">
                  <c:v>-5.3496</c:v>
                </c:pt>
                <c:pt idx="110">
                  <c:v>-5.546596</c:v>
                </c:pt>
                <c:pt idx="111">
                  <c:v>-2.836282</c:v>
                </c:pt>
                <c:pt idx="112">
                  <c:v>1.878262</c:v>
                </c:pt>
                <c:pt idx="113">
                  <c:v>2.041275</c:v>
                </c:pt>
                <c:pt idx="114">
                  <c:v>2.627278</c:v>
                </c:pt>
                <c:pt idx="115">
                  <c:v>-0.096956</c:v>
                </c:pt>
                <c:pt idx="116">
                  <c:v>-6.675426</c:v>
                </c:pt>
                <c:pt idx="117">
                  <c:v>-7.62891</c:v>
                </c:pt>
                <c:pt idx="118">
                  <c:v>-4.770252</c:v>
                </c:pt>
                <c:pt idx="119">
                  <c:v>-4.004244</c:v>
                </c:pt>
                <c:pt idx="120">
                  <c:v>-5.217729</c:v>
                </c:pt>
                <c:pt idx="121">
                  <c:v>-6.665237</c:v>
                </c:pt>
                <c:pt idx="122">
                  <c:v>-9.579531</c:v>
                </c:pt>
                <c:pt idx="123">
                  <c:v>-9.14251</c:v>
                </c:pt>
                <c:pt idx="124">
                  <c:v>-7.447723</c:v>
                </c:pt>
                <c:pt idx="125">
                  <c:v>-3.192398</c:v>
                </c:pt>
                <c:pt idx="126">
                  <c:v>-4.211045</c:v>
                </c:pt>
                <c:pt idx="127">
                  <c:v>-2.78376</c:v>
                </c:pt>
                <c:pt idx="128">
                  <c:v>-2.998724</c:v>
                </c:pt>
                <c:pt idx="129">
                  <c:v>0.500043</c:v>
                </c:pt>
                <c:pt idx="130">
                  <c:v>1.793049</c:v>
                </c:pt>
                <c:pt idx="131">
                  <c:v>-1.534563</c:v>
                </c:pt>
                <c:pt idx="132">
                  <c:v>-2.875921</c:v>
                </c:pt>
                <c:pt idx="133">
                  <c:v>-1.704479</c:v>
                </c:pt>
                <c:pt idx="134">
                  <c:v>-3.316895</c:v>
                </c:pt>
                <c:pt idx="135">
                  <c:v>-3.733738</c:v>
                </c:pt>
                <c:pt idx="136">
                  <c:v>6.018546</c:v>
                </c:pt>
                <c:pt idx="137">
                  <c:v>6.315301</c:v>
                </c:pt>
                <c:pt idx="138">
                  <c:v>9.578137</c:v>
                </c:pt>
                <c:pt idx="139">
                  <c:v>6.703291</c:v>
                </c:pt>
                <c:pt idx="140">
                  <c:v>6.563332</c:v>
                </c:pt>
                <c:pt idx="141">
                  <c:v>5.014408</c:v>
                </c:pt>
                <c:pt idx="142">
                  <c:v>5.4894</c:v>
                </c:pt>
                <c:pt idx="143">
                  <c:v>5.163327</c:v>
                </c:pt>
                <c:pt idx="144">
                  <c:v>6.363586</c:v>
                </c:pt>
                <c:pt idx="145">
                  <c:v>7.879828</c:v>
                </c:pt>
                <c:pt idx="146">
                  <c:v>5.681673</c:v>
                </c:pt>
                <c:pt idx="147">
                  <c:v>5.391461</c:v>
                </c:pt>
                <c:pt idx="148">
                  <c:v>4.851663</c:v>
                </c:pt>
                <c:pt idx="149">
                  <c:v>1.341106</c:v>
                </c:pt>
                <c:pt idx="150">
                  <c:v>-0.424669</c:v>
                </c:pt>
                <c:pt idx="151">
                  <c:v>2.27736</c:v>
                </c:pt>
                <c:pt idx="152">
                  <c:v>1.807265</c:v>
                </c:pt>
                <c:pt idx="153">
                  <c:v>0.400104</c:v>
                </c:pt>
                <c:pt idx="154">
                  <c:v>-0.98256</c:v>
                </c:pt>
                <c:pt idx="155">
                  <c:v>-1.708001</c:v>
                </c:pt>
                <c:pt idx="156">
                  <c:v>-2.920528</c:v>
                </c:pt>
                <c:pt idx="157">
                  <c:v>-3.507887</c:v>
                </c:pt>
                <c:pt idx="158">
                  <c:v>-6.176572</c:v>
                </c:pt>
                <c:pt idx="159">
                  <c:v>-8.110919</c:v>
                </c:pt>
                <c:pt idx="160">
                  <c:v>-9.43359</c:v>
                </c:pt>
                <c:pt idx="161">
                  <c:v>-9.417993</c:v>
                </c:pt>
                <c:pt idx="162">
                  <c:v>-8.237987</c:v>
                </c:pt>
                <c:pt idx="163">
                  <c:v>-9.008934</c:v>
                </c:pt>
                <c:pt idx="164">
                  <c:v>-5.816314</c:v>
                </c:pt>
                <c:pt idx="165">
                  <c:v>-6.024518</c:v>
                </c:pt>
                <c:pt idx="166">
                  <c:v>-6.643887</c:v>
                </c:pt>
                <c:pt idx="167">
                  <c:v>-8.508884</c:v>
                </c:pt>
                <c:pt idx="168">
                  <c:v>-7.724241</c:v>
                </c:pt>
                <c:pt idx="169">
                  <c:v>-8.129287</c:v>
                </c:pt>
                <c:pt idx="170">
                  <c:v>-8.841211</c:v>
                </c:pt>
                <c:pt idx="171">
                  <c:v>-5.677121</c:v>
                </c:pt>
                <c:pt idx="172">
                  <c:v>-6.392853</c:v>
                </c:pt>
                <c:pt idx="173">
                  <c:v>-8.01366</c:v>
                </c:pt>
                <c:pt idx="174">
                  <c:v>-9.697826</c:v>
                </c:pt>
                <c:pt idx="175">
                  <c:v>-8.154699</c:v>
                </c:pt>
                <c:pt idx="176">
                  <c:v>-8.300639</c:v>
                </c:pt>
                <c:pt idx="177">
                  <c:v>-7.895457</c:v>
                </c:pt>
                <c:pt idx="178">
                  <c:v>-1.081413</c:v>
                </c:pt>
                <c:pt idx="179">
                  <c:v>-0.481141</c:v>
                </c:pt>
                <c:pt idx="180">
                  <c:v>4.470772</c:v>
                </c:pt>
                <c:pt idx="181">
                  <c:v>4.540631</c:v>
                </c:pt>
                <c:pt idx="182">
                  <c:v>4.429348</c:v>
                </c:pt>
                <c:pt idx="183">
                  <c:v>2.288666</c:v>
                </c:pt>
                <c:pt idx="184">
                  <c:v>1.232999</c:v>
                </c:pt>
                <c:pt idx="185">
                  <c:v>2.43275</c:v>
                </c:pt>
                <c:pt idx="186">
                  <c:v>-2.639384</c:v>
                </c:pt>
                <c:pt idx="187">
                  <c:v>-1.222573</c:v>
                </c:pt>
                <c:pt idx="188">
                  <c:v>-0.808186</c:v>
                </c:pt>
                <c:pt idx="189">
                  <c:v>0.461815</c:v>
                </c:pt>
                <c:pt idx="190">
                  <c:v>2.360888</c:v>
                </c:pt>
                <c:pt idx="191">
                  <c:v>2.897596</c:v>
                </c:pt>
                <c:pt idx="192">
                  <c:v>4.142718</c:v>
                </c:pt>
                <c:pt idx="193">
                  <c:v>4.278212</c:v>
                </c:pt>
                <c:pt idx="194">
                  <c:v>3.418314</c:v>
                </c:pt>
                <c:pt idx="195">
                  <c:v>4.13598</c:v>
                </c:pt>
                <c:pt idx="196">
                  <c:v>4.694558</c:v>
                </c:pt>
                <c:pt idx="197">
                  <c:v>6.425707</c:v>
                </c:pt>
                <c:pt idx="198">
                  <c:v>6.611556</c:v>
                </c:pt>
                <c:pt idx="199">
                  <c:v>4.741604</c:v>
                </c:pt>
                <c:pt idx="200">
                  <c:v>6.29235</c:v>
                </c:pt>
                <c:pt idx="201">
                  <c:v>6.746671</c:v>
                </c:pt>
                <c:pt idx="202">
                  <c:v>10.072337</c:v>
                </c:pt>
                <c:pt idx="203">
                  <c:v>8.812938</c:v>
                </c:pt>
                <c:pt idx="204">
                  <c:v>9.2937</c:v>
                </c:pt>
                <c:pt idx="205">
                  <c:v>7.969513</c:v>
                </c:pt>
                <c:pt idx="206">
                  <c:v>8.242808</c:v>
                </c:pt>
                <c:pt idx="207">
                  <c:v>10.524527</c:v>
                </c:pt>
                <c:pt idx="208">
                  <c:v>11.528766</c:v>
                </c:pt>
                <c:pt idx="209">
                  <c:v>9.519604</c:v>
                </c:pt>
                <c:pt idx="210">
                  <c:v>10.184027</c:v>
                </c:pt>
                <c:pt idx="211">
                  <c:v>9.782581</c:v>
                </c:pt>
                <c:pt idx="212">
                  <c:v>11.469685</c:v>
                </c:pt>
                <c:pt idx="213">
                  <c:v>10.784361</c:v>
                </c:pt>
                <c:pt idx="214">
                  <c:v>9.323813</c:v>
                </c:pt>
                <c:pt idx="215">
                  <c:v>9.969048</c:v>
                </c:pt>
                <c:pt idx="216">
                  <c:v>9.508425</c:v>
                </c:pt>
                <c:pt idx="217">
                  <c:v>10.61685</c:v>
                </c:pt>
                <c:pt idx="218">
                  <c:v>9.726848</c:v>
                </c:pt>
                <c:pt idx="219">
                  <c:v>10.031533</c:v>
                </c:pt>
                <c:pt idx="220">
                  <c:v>8.039824</c:v>
                </c:pt>
                <c:pt idx="221">
                  <c:v>7.538935</c:v>
                </c:pt>
                <c:pt idx="222">
                  <c:v>6.423817</c:v>
                </c:pt>
                <c:pt idx="223">
                  <c:v>5.72574</c:v>
                </c:pt>
                <c:pt idx="224">
                  <c:v>3.403847</c:v>
                </c:pt>
                <c:pt idx="225">
                  <c:v>3.251699</c:v>
                </c:pt>
                <c:pt idx="226">
                  <c:v>2.538327</c:v>
                </c:pt>
                <c:pt idx="227">
                  <c:v>1.456815</c:v>
                </c:pt>
                <c:pt idx="228">
                  <c:v>1.33021</c:v>
                </c:pt>
                <c:pt idx="229">
                  <c:v>0.830295</c:v>
                </c:pt>
                <c:pt idx="230">
                  <c:v>1.498816</c:v>
                </c:pt>
                <c:pt idx="231">
                  <c:v>3.059076</c:v>
                </c:pt>
                <c:pt idx="232">
                  <c:v>1.453798</c:v>
                </c:pt>
                <c:pt idx="233">
                  <c:v>2.353838</c:v>
                </c:pt>
                <c:pt idx="234">
                  <c:v>1.894517</c:v>
                </c:pt>
                <c:pt idx="235">
                  <c:v>0.224769</c:v>
                </c:pt>
                <c:pt idx="236">
                  <c:v>0.762987</c:v>
                </c:pt>
                <c:pt idx="237">
                  <c:v>0.728097</c:v>
                </c:pt>
                <c:pt idx="238">
                  <c:v>1.755131</c:v>
                </c:pt>
                <c:pt idx="239">
                  <c:v>0.104029</c:v>
                </c:pt>
                <c:pt idx="240">
                  <c:v>0.880978</c:v>
                </c:pt>
                <c:pt idx="241">
                  <c:v>0.989152</c:v>
                </c:pt>
                <c:pt idx="242">
                  <c:v>-3.06325</c:v>
                </c:pt>
                <c:pt idx="243">
                  <c:v>-2.320278</c:v>
                </c:pt>
                <c:pt idx="244">
                  <c:v>-3.452095</c:v>
                </c:pt>
                <c:pt idx="245">
                  <c:v>-4.35754</c:v>
                </c:pt>
                <c:pt idx="246">
                  <c:v>-4.558799</c:v>
                </c:pt>
                <c:pt idx="247">
                  <c:v>-2.919008</c:v>
                </c:pt>
                <c:pt idx="248">
                  <c:v>-5.178886</c:v>
                </c:pt>
              </c:numCache>
            </c:numRef>
          </c:val>
          <c:smooth val="0"/>
        </c:ser>
        <c:marker val="1"/>
        <c:axId val="38566575"/>
        <c:axId val="11554856"/>
      </c:lineChart>
      <c:dateAx>
        <c:axId val="38566575"/>
        <c:scaling>
          <c:orientation val="minMax"/>
        </c:scaling>
        <c:axPos val="b"/>
        <c:delete val="0"/>
        <c:numFmt formatCode="yyyymmdd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1554856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155485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665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675"/>
          <c:y val="0.88225"/>
          <c:w val="0.55775"/>
          <c:h val="0.1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Fund &amp; Banchmark Last 3 Months ROI</a:t>
            </a:r>
          </a:p>
        </c:rich>
      </c:tx>
      <c:layout>
        <c:manualLayout>
          <c:xMode val="factor"/>
          <c:yMode val="factor"/>
          <c:x val="-0.009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75"/>
          <c:w val="1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Chart!$Q$2</c:f>
              <c:strCache>
                <c:ptCount val="1"/>
                <c:pt idx="0">
                  <c:v>0050 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Chart!$M$3:$M$251</c:f>
              <c:strCache>
                <c:ptCount val="249"/>
                <c:pt idx="0">
                  <c:v>40644</c:v>
                </c:pt>
                <c:pt idx="1">
                  <c:v>40645</c:v>
                </c:pt>
                <c:pt idx="2">
                  <c:v>40646</c:v>
                </c:pt>
                <c:pt idx="3">
                  <c:v>40647</c:v>
                </c:pt>
                <c:pt idx="4">
                  <c:v>40648</c:v>
                </c:pt>
                <c:pt idx="5">
                  <c:v>40651</c:v>
                </c:pt>
                <c:pt idx="6">
                  <c:v>40652</c:v>
                </c:pt>
                <c:pt idx="7">
                  <c:v>40653</c:v>
                </c:pt>
                <c:pt idx="8">
                  <c:v>40654</c:v>
                </c:pt>
                <c:pt idx="9">
                  <c:v>40655</c:v>
                </c:pt>
                <c:pt idx="10">
                  <c:v>40658</c:v>
                </c:pt>
                <c:pt idx="11">
                  <c:v>40659</c:v>
                </c:pt>
                <c:pt idx="12">
                  <c:v>40660</c:v>
                </c:pt>
                <c:pt idx="13">
                  <c:v>40661</c:v>
                </c:pt>
                <c:pt idx="14">
                  <c:v>40662</c:v>
                </c:pt>
                <c:pt idx="15">
                  <c:v>40666</c:v>
                </c:pt>
                <c:pt idx="16">
                  <c:v>40667</c:v>
                </c:pt>
                <c:pt idx="17">
                  <c:v>40668</c:v>
                </c:pt>
                <c:pt idx="18">
                  <c:v>40669</c:v>
                </c:pt>
                <c:pt idx="19">
                  <c:v>40672</c:v>
                </c:pt>
                <c:pt idx="20">
                  <c:v>40673</c:v>
                </c:pt>
                <c:pt idx="21">
                  <c:v>40674</c:v>
                </c:pt>
                <c:pt idx="22">
                  <c:v>40675</c:v>
                </c:pt>
                <c:pt idx="23">
                  <c:v>40676</c:v>
                </c:pt>
                <c:pt idx="24">
                  <c:v>40679</c:v>
                </c:pt>
                <c:pt idx="25">
                  <c:v>40680</c:v>
                </c:pt>
                <c:pt idx="26">
                  <c:v>40681</c:v>
                </c:pt>
                <c:pt idx="27">
                  <c:v>40682</c:v>
                </c:pt>
                <c:pt idx="28">
                  <c:v>40683</c:v>
                </c:pt>
                <c:pt idx="29">
                  <c:v>40686</c:v>
                </c:pt>
                <c:pt idx="30">
                  <c:v>40687</c:v>
                </c:pt>
                <c:pt idx="31">
                  <c:v>40688</c:v>
                </c:pt>
                <c:pt idx="32">
                  <c:v>40689</c:v>
                </c:pt>
                <c:pt idx="33">
                  <c:v>40690</c:v>
                </c:pt>
                <c:pt idx="34">
                  <c:v>40693</c:v>
                </c:pt>
                <c:pt idx="35">
                  <c:v>40694</c:v>
                </c:pt>
                <c:pt idx="36">
                  <c:v>40695</c:v>
                </c:pt>
                <c:pt idx="37">
                  <c:v>40696</c:v>
                </c:pt>
                <c:pt idx="38">
                  <c:v>40697</c:v>
                </c:pt>
                <c:pt idx="39">
                  <c:v>40701</c:v>
                </c:pt>
                <c:pt idx="40">
                  <c:v>40702</c:v>
                </c:pt>
                <c:pt idx="41">
                  <c:v>40703</c:v>
                </c:pt>
                <c:pt idx="42">
                  <c:v>40704</c:v>
                </c:pt>
                <c:pt idx="43">
                  <c:v>40707</c:v>
                </c:pt>
                <c:pt idx="44">
                  <c:v>40708</c:v>
                </c:pt>
                <c:pt idx="45">
                  <c:v>40709</c:v>
                </c:pt>
                <c:pt idx="46">
                  <c:v>40710</c:v>
                </c:pt>
                <c:pt idx="47">
                  <c:v>40711</c:v>
                </c:pt>
                <c:pt idx="48">
                  <c:v>40714</c:v>
                </c:pt>
                <c:pt idx="49">
                  <c:v>40715</c:v>
                </c:pt>
                <c:pt idx="50">
                  <c:v>40716</c:v>
                </c:pt>
                <c:pt idx="51">
                  <c:v>40717</c:v>
                </c:pt>
                <c:pt idx="52">
                  <c:v>40718</c:v>
                </c:pt>
                <c:pt idx="53">
                  <c:v>40721</c:v>
                </c:pt>
                <c:pt idx="54">
                  <c:v>40722</c:v>
                </c:pt>
                <c:pt idx="55">
                  <c:v>40723</c:v>
                </c:pt>
                <c:pt idx="56">
                  <c:v>40724</c:v>
                </c:pt>
                <c:pt idx="57">
                  <c:v>40725</c:v>
                </c:pt>
                <c:pt idx="58">
                  <c:v>40728</c:v>
                </c:pt>
                <c:pt idx="59">
                  <c:v>40729</c:v>
                </c:pt>
                <c:pt idx="60">
                  <c:v>40730</c:v>
                </c:pt>
                <c:pt idx="61">
                  <c:v>40731</c:v>
                </c:pt>
                <c:pt idx="62">
                  <c:v>40732</c:v>
                </c:pt>
                <c:pt idx="63">
                  <c:v>40735</c:v>
                </c:pt>
                <c:pt idx="64">
                  <c:v>40736</c:v>
                </c:pt>
                <c:pt idx="65">
                  <c:v>40737</c:v>
                </c:pt>
                <c:pt idx="66">
                  <c:v>40738</c:v>
                </c:pt>
                <c:pt idx="67">
                  <c:v>40739</c:v>
                </c:pt>
                <c:pt idx="68">
                  <c:v>40742</c:v>
                </c:pt>
                <c:pt idx="69">
                  <c:v>40743</c:v>
                </c:pt>
                <c:pt idx="70">
                  <c:v>40744</c:v>
                </c:pt>
                <c:pt idx="71">
                  <c:v>40745</c:v>
                </c:pt>
                <c:pt idx="72">
                  <c:v>40746</c:v>
                </c:pt>
                <c:pt idx="73">
                  <c:v>40749</c:v>
                </c:pt>
                <c:pt idx="74">
                  <c:v>40750</c:v>
                </c:pt>
                <c:pt idx="75">
                  <c:v>40751</c:v>
                </c:pt>
                <c:pt idx="76">
                  <c:v>40752</c:v>
                </c:pt>
                <c:pt idx="77">
                  <c:v>40753</c:v>
                </c:pt>
                <c:pt idx="78">
                  <c:v>40756</c:v>
                </c:pt>
                <c:pt idx="79">
                  <c:v>40757</c:v>
                </c:pt>
                <c:pt idx="80">
                  <c:v>40758</c:v>
                </c:pt>
                <c:pt idx="81">
                  <c:v>40759</c:v>
                </c:pt>
                <c:pt idx="82">
                  <c:v>40760</c:v>
                </c:pt>
                <c:pt idx="83">
                  <c:v>40763</c:v>
                </c:pt>
                <c:pt idx="84">
                  <c:v>40764</c:v>
                </c:pt>
                <c:pt idx="85">
                  <c:v>40765</c:v>
                </c:pt>
                <c:pt idx="86">
                  <c:v>40766</c:v>
                </c:pt>
                <c:pt idx="87">
                  <c:v>40767</c:v>
                </c:pt>
                <c:pt idx="88">
                  <c:v>40770</c:v>
                </c:pt>
                <c:pt idx="89">
                  <c:v>40771</c:v>
                </c:pt>
                <c:pt idx="90">
                  <c:v>40772</c:v>
                </c:pt>
                <c:pt idx="91">
                  <c:v>40773</c:v>
                </c:pt>
                <c:pt idx="92">
                  <c:v>40774</c:v>
                </c:pt>
                <c:pt idx="93">
                  <c:v>40777</c:v>
                </c:pt>
                <c:pt idx="94">
                  <c:v>40778</c:v>
                </c:pt>
                <c:pt idx="95">
                  <c:v>40779</c:v>
                </c:pt>
                <c:pt idx="96">
                  <c:v>40780</c:v>
                </c:pt>
                <c:pt idx="97">
                  <c:v>40781</c:v>
                </c:pt>
                <c:pt idx="98">
                  <c:v>40784</c:v>
                </c:pt>
                <c:pt idx="99">
                  <c:v>40785</c:v>
                </c:pt>
                <c:pt idx="100">
                  <c:v>40786</c:v>
                </c:pt>
                <c:pt idx="101">
                  <c:v>40787</c:v>
                </c:pt>
                <c:pt idx="102">
                  <c:v>40788</c:v>
                </c:pt>
                <c:pt idx="103">
                  <c:v>40791</c:v>
                </c:pt>
                <c:pt idx="104">
                  <c:v>40792</c:v>
                </c:pt>
                <c:pt idx="105">
                  <c:v>40793</c:v>
                </c:pt>
                <c:pt idx="106">
                  <c:v>40794</c:v>
                </c:pt>
                <c:pt idx="107">
                  <c:v>40795</c:v>
                </c:pt>
                <c:pt idx="108">
                  <c:v>40799</c:v>
                </c:pt>
                <c:pt idx="109">
                  <c:v>40800</c:v>
                </c:pt>
                <c:pt idx="110">
                  <c:v>40801</c:v>
                </c:pt>
                <c:pt idx="111">
                  <c:v>40802</c:v>
                </c:pt>
                <c:pt idx="112">
                  <c:v>40805</c:v>
                </c:pt>
                <c:pt idx="113">
                  <c:v>40806</c:v>
                </c:pt>
                <c:pt idx="114">
                  <c:v>40807</c:v>
                </c:pt>
                <c:pt idx="115">
                  <c:v>40808</c:v>
                </c:pt>
                <c:pt idx="116">
                  <c:v>40809</c:v>
                </c:pt>
                <c:pt idx="117">
                  <c:v>40812</c:v>
                </c:pt>
                <c:pt idx="118">
                  <c:v>40813</c:v>
                </c:pt>
                <c:pt idx="119">
                  <c:v>40814</c:v>
                </c:pt>
                <c:pt idx="120">
                  <c:v>40815</c:v>
                </c:pt>
                <c:pt idx="121">
                  <c:v>40816</c:v>
                </c:pt>
                <c:pt idx="122">
                  <c:v>40819</c:v>
                </c:pt>
                <c:pt idx="123">
                  <c:v>40820</c:v>
                </c:pt>
                <c:pt idx="124">
                  <c:v>40821</c:v>
                </c:pt>
                <c:pt idx="125">
                  <c:v>40822</c:v>
                </c:pt>
                <c:pt idx="126">
                  <c:v>40823</c:v>
                </c:pt>
                <c:pt idx="127">
                  <c:v>40827</c:v>
                </c:pt>
                <c:pt idx="128">
                  <c:v>40828</c:v>
                </c:pt>
                <c:pt idx="129">
                  <c:v>40829</c:v>
                </c:pt>
                <c:pt idx="130">
                  <c:v>40830</c:v>
                </c:pt>
                <c:pt idx="131">
                  <c:v>40833</c:v>
                </c:pt>
                <c:pt idx="132">
                  <c:v>40834</c:v>
                </c:pt>
                <c:pt idx="133">
                  <c:v>40835</c:v>
                </c:pt>
                <c:pt idx="134">
                  <c:v>40836</c:v>
                </c:pt>
                <c:pt idx="135">
                  <c:v>40837</c:v>
                </c:pt>
                <c:pt idx="136">
                  <c:v>40840</c:v>
                </c:pt>
                <c:pt idx="137">
                  <c:v>40841</c:v>
                </c:pt>
                <c:pt idx="138">
                  <c:v>40842</c:v>
                </c:pt>
                <c:pt idx="139">
                  <c:v>40843</c:v>
                </c:pt>
                <c:pt idx="140">
                  <c:v>40844</c:v>
                </c:pt>
                <c:pt idx="141">
                  <c:v>40847</c:v>
                </c:pt>
                <c:pt idx="142">
                  <c:v>40848</c:v>
                </c:pt>
                <c:pt idx="143">
                  <c:v>40849</c:v>
                </c:pt>
                <c:pt idx="144">
                  <c:v>40850</c:v>
                </c:pt>
                <c:pt idx="145">
                  <c:v>40851</c:v>
                </c:pt>
                <c:pt idx="146">
                  <c:v>40854</c:v>
                </c:pt>
                <c:pt idx="147">
                  <c:v>40855</c:v>
                </c:pt>
                <c:pt idx="148">
                  <c:v>40856</c:v>
                </c:pt>
                <c:pt idx="149">
                  <c:v>40857</c:v>
                </c:pt>
                <c:pt idx="150">
                  <c:v>40858</c:v>
                </c:pt>
                <c:pt idx="151">
                  <c:v>40861</c:v>
                </c:pt>
                <c:pt idx="152">
                  <c:v>40862</c:v>
                </c:pt>
                <c:pt idx="153">
                  <c:v>40863</c:v>
                </c:pt>
                <c:pt idx="154">
                  <c:v>40864</c:v>
                </c:pt>
                <c:pt idx="155">
                  <c:v>40865</c:v>
                </c:pt>
                <c:pt idx="156">
                  <c:v>40868</c:v>
                </c:pt>
                <c:pt idx="157">
                  <c:v>40869</c:v>
                </c:pt>
                <c:pt idx="158">
                  <c:v>40870</c:v>
                </c:pt>
                <c:pt idx="159">
                  <c:v>40871</c:v>
                </c:pt>
                <c:pt idx="160">
                  <c:v>40872</c:v>
                </c:pt>
                <c:pt idx="161">
                  <c:v>40875</c:v>
                </c:pt>
                <c:pt idx="162">
                  <c:v>40876</c:v>
                </c:pt>
                <c:pt idx="163">
                  <c:v>40877</c:v>
                </c:pt>
                <c:pt idx="164">
                  <c:v>40878</c:v>
                </c:pt>
                <c:pt idx="165">
                  <c:v>40879</c:v>
                </c:pt>
                <c:pt idx="166">
                  <c:v>40882</c:v>
                </c:pt>
                <c:pt idx="167">
                  <c:v>40883</c:v>
                </c:pt>
                <c:pt idx="168">
                  <c:v>40884</c:v>
                </c:pt>
                <c:pt idx="169">
                  <c:v>40885</c:v>
                </c:pt>
                <c:pt idx="170">
                  <c:v>40886</c:v>
                </c:pt>
                <c:pt idx="171">
                  <c:v>40889</c:v>
                </c:pt>
                <c:pt idx="172">
                  <c:v>40890</c:v>
                </c:pt>
                <c:pt idx="173">
                  <c:v>40891</c:v>
                </c:pt>
                <c:pt idx="174">
                  <c:v>40892</c:v>
                </c:pt>
                <c:pt idx="175">
                  <c:v>40893</c:v>
                </c:pt>
                <c:pt idx="176">
                  <c:v>40896</c:v>
                </c:pt>
                <c:pt idx="177">
                  <c:v>40897</c:v>
                </c:pt>
                <c:pt idx="178">
                  <c:v>40898</c:v>
                </c:pt>
                <c:pt idx="179">
                  <c:v>40899</c:v>
                </c:pt>
                <c:pt idx="180">
                  <c:v>40900</c:v>
                </c:pt>
                <c:pt idx="181">
                  <c:v>40903</c:v>
                </c:pt>
                <c:pt idx="182">
                  <c:v>40904</c:v>
                </c:pt>
                <c:pt idx="183">
                  <c:v>40905</c:v>
                </c:pt>
                <c:pt idx="184">
                  <c:v>40906</c:v>
                </c:pt>
                <c:pt idx="185">
                  <c:v>40907</c:v>
                </c:pt>
                <c:pt idx="186">
                  <c:v>40910</c:v>
                </c:pt>
                <c:pt idx="187">
                  <c:v>40911</c:v>
                </c:pt>
                <c:pt idx="188">
                  <c:v>40912</c:v>
                </c:pt>
                <c:pt idx="189">
                  <c:v>40913</c:v>
                </c:pt>
                <c:pt idx="190">
                  <c:v>40914</c:v>
                </c:pt>
                <c:pt idx="191">
                  <c:v>40917</c:v>
                </c:pt>
                <c:pt idx="192">
                  <c:v>40918</c:v>
                </c:pt>
                <c:pt idx="193">
                  <c:v>40919</c:v>
                </c:pt>
                <c:pt idx="194">
                  <c:v>40920</c:v>
                </c:pt>
                <c:pt idx="195">
                  <c:v>40921</c:v>
                </c:pt>
                <c:pt idx="196">
                  <c:v>40924</c:v>
                </c:pt>
                <c:pt idx="197">
                  <c:v>40925</c:v>
                </c:pt>
                <c:pt idx="198">
                  <c:v>40926</c:v>
                </c:pt>
                <c:pt idx="199">
                  <c:v>40938</c:v>
                </c:pt>
                <c:pt idx="200">
                  <c:v>40939</c:v>
                </c:pt>
                <c:pt idx="201">
                  <c:v>40940</c:v>
                </c:pt>
                <c:pt idx="202">
                  <c:v>40941</c:v>
                </c:pt>
                <c:pt idx="203">
                  <c:v>40942</c:v>
                </c:pt>
                <c:pt idx="204">
                  <c:v>40943</c:v>
                </c:pt>
                <c:pt idx="205">
                  <c:v>40945</c:v>
                </c:pt>
                <c:pt idx="206">
                  <c:v>40946</c:v>
                </c:pt>
                <c:pt idx="207">
                  <c:v>40947</c:v>
                </c:pt>
                <c:pt idx="208">
                  <c:v>40948</c:v>
                </c:pt>
                <c:pt idx="209">
                  <c:v>40949</c:v>
                </c:pt>
                <c:pt idx="210">
                  <c:v>40952</c:v>
                </c:pt>
                <c:pt idx="211">
                  <c:v>40953</c:v>
                </c:pt>
                <c:pt idx="212">
                  <c:v>40954</c:v>
                </c:pt>
                <c:pt idx="213">
                  <c:v>40955</c:v>
                </c:pt>
                <c:pt idx="214">
                  <c:v>40956</c:v>
                </c:pt>
                <c:pt idx="215">
                  <c:v>40959</c:v>
                </c:pt>
                <c:pt idx="216">
                  <c:v>40960</c:v>
                </c:pt>
                <c:pt idx="217">
                  <c:v>40961</c:v>
                </c:pt>
                <c:pt idx="218">
                  <c:v>40962</c:v>
                </c:pt>
                <c:pt idx="219">
                  <c:v>40963</c:v>
                </c:pt>
                <c:pt idx="220">
                  <c:v>40968</c:v>
                </c:pt>
                <c:pt idx="221">
                  <c:v>40969</c:v>
                </c:pt>
                <c:pt idx="222">
                  <c:v>40970</c:v>
                </c:pt>
                <c:pt idx="223">
                  <c:v>40971</c:v>
                </c:pt>
                <c:pt idx="224">
                  <c:v>40973</c:v>
                </c:pt>
                <c:pt idx="225">
                  <c:v>40974</c:v>
                </c:pt>
                <c:pt idx="226">
                  <c:v>40975</c:v>
                </c:pt>
                <c:pt idx="227">
                  <c:v>40976</c:v>
                </c:pt>
                <c:pt idx="228">
                  <c:v>40977</c:v>
                </c:pt>
                <c:pt idx="229">
                  <c:v>40980</c:v>
                </c:pt>
                <c:pt idx="230">
                  <c:v>40981</c:v>
                </c:pt>
                <c:pt idx="231">
                  <c:v>40982</c:v>
                </c:pt>
                <c:pt idx="232">
                  <c:v>40983</c:v>
                </c:pt>
                <c:pt idx="233">
                  <c:v>40984</c:v>
                </c:pt>
                <c:pt idx="234">
                  <c:v>40987</c:v>
                </c:pt>
                <c:pt idx="235">
                  <c:v>40988</c:v>
                </c:pt>
                <c:pt idx="236">
                  <c:v>40989</c:v>
                </c:pt>
                <c:pt idx="237">
                  <c:v>40990</c:v>
                </c:pt>
                <c:pt idx="238">
                  <c:v>40991</c:v>
                </c:pt>
                <c:pt idx="239">
                  <c:v>40994</c:v>
                </c:pt>
                <c:pt idx="240">
                  <c:v>40995</c:v>
                </c:pt>
                <c:pt idx="241">
                  <c:v>40996</c:v>
                </c:pt>
                <c:pt idx="242">
                  <c:v>40997</c:v>
                </c:pt>
                <c:pt idx="243">
                  <c:v>40998</c:v>
                </c:pt>
                <c:pt idx="244">
                  <c:v>41001</c:v>
                </c:pt>
                <c:pt idx="245">
                  <c:v>41002</c:v>
                </c:pt>
                <c:pt idx="246">
                  <c:v>41004</c:v>
                </c:pt>
                <c:pt idx="247">
                  <c:v>41005</c:v>
                </c:pt>
                <c:pt idx="248">
                  <c:v>41008</c:v>
                </c:pt>
              </c:strCache>
            </c:strRef>
          </c:cat>
          <c:val>
            <c:numRef>
              <c:f>Chart!$Q$3:$Q$251</c:f>
              <c:numCache>
                <c:ptCount val="249"/>
                <c:pt idx="0">
                  <c:v>0.279009</c:v>
                </c:pt>
                <c:pt idx="1">
                  <c:v>-1.962388</c:v>
                </c:pt>
                <c:pt idx="2">
                  <c:v>-1.485229</c:v>
                </c:pt>
                <c:pt idx="3">
                  <c:v>-1.387982</c:v>
                </c:pt>
                <c:pt idx="4">
                  <c:v>-2.465709</c:v>
                </c:pt>
                <c:pt idx="5">
                  <c:v>-2.956946</c:v>
                </c:pt>
                <c:pt idx="6">
                  <c:v>-5.119563</c:v>
                </c:pt>
                <c:pt idx="7">
                  <c:v>-2.087379</c:v>
                </c:pt>
                <c:pt idx="8">
                  <c:v>0.653915</c:v>
                </c:pt>
                <c:pt idx="9">
                  <c:v>0.719307</c:v>
                </c:pt>
                <c:pt idx="10">
                  <c:v>-0.38961</c:v>
                </c:pt>
                <c:pt idx="11">
                  <c:v>-1.142765</c:v>
                </c:pt>
                <c:pt idx="12">
                  <c:v>-0.49497</c:v>
                </c:pt>
                <c:pt idx="13">
                  <c:v>-1.093156</c:v>
                </c:pt>
                <c:pt idx="14">
                  <c:v>-1.188213</c:v>
                </c:pt>
                <c:pt idx="15">
                  <c:v>-1.726869</c:v>
                </c:pt>
                <c:pt idx="16">
                  <c:v>-2.265526</c:v>
                </c:pt>
                <c:pt idx="17">
                  <c:v>-1.457541</c:v>
                </c:pt>
                <c:pt idx="18">
                  <c:v>-2.059569</c:v>
                </c:pt>
                <c:pt idx="19">
                  <c:v>0.711744</c:v>
                </c:pt>
                <c:pt idx="20">
                  <c:v>2.900232</c:v>
                </c:pt>
                <c:pt idx="21">
                  <c:v>5.375615</c:v>
                </c:pt>
                <c:pt idx="22">
                  <c:v>5.511277</c:v>
                </c:pt>
                <c:pt idx="23">
                  <c:v>5.019501</c:v>
                </c:pt>
                <c:pt idx="24">
                  <c:v>2.443515</c:v>
                </c:pt>
                <c:pt idx="25">
                  <c:v>2.567976</c:v>
                </c:pt>
                <c:pt idx="26">
                  <c:v>1.285008</c:v>
                </c:pt>
                <c:pt idx="27">
                  <c:v>0.823723</c:v>
                </c:pt>
                <c:pt idx="28">
                  <c:v>0.411862</c:v>
                </c:pt>
                <c:pt idx="29">
                  <c:v>2.622169</c:v>
                </c:pt>
                <c:pt idx="30">
                  <c:v>2.894602</c:v>
                </c:pt>
                <c:pt idx="31">
                  <c:v>1.655965</c:v>
                </c:pt>
                <c:pt idx="32">
                  <c:v>2.281176</c:v>
                </c:pt>
                <c:pt idx="33">
                  <c:v>2.348766</c:v>
                </c:pt>
                <c:pt idx="34">
                  <c:v>2.365664</c:v>
                </c:pt>
                <c:pt idx="35">
                  <c:v>4.275093</c:v>
                </c:pt>
                <c:pt idx="36">
                  <c:v>3.826955</c:v>
                </c:pt>
                <c:pt idx="37">
                  <c:v>4.30816</c:v>
                </c:pt>
                <c:pt idx="38">
                  <c:v>3.613054</c:v>
                </c:pt>
                <c:pt idx="39">
                  <c:v>3.645747</c:v>
                </c:pt>
                <c:pt idx="40">
                  <c:v>2.568777</c:v>
                </c:pt>
                <c:pt idx="41">
                  <c:v>2.553897</c:v>
                </c:pt>
                <c:pt idx="42">
                  <c:v>2.072102</c:v>
                </c:pt>
                <c:pt idx="43">
                  <c:v>1.583787</c:v>
                </c:pt>
                <c:pt idx="44">
                  <c:v>3.135651</c:v>
                </c:pt>
                <c:pt idx="45">
                  <c:v>6.052632</c:v>
                </c:pt>
                <c:pt idx="46">
                  <c:v>2.918694</c:v>
                </c:pt>
                <c:pt idx="47">
                  <c:v>2.880587</c:v>
                </c:pt>
                <c:pt idx="48">
                  <c:v>1.158168</c:v>
                </c:pt>
                <c:pt idx="49">
                  <c:v>1.20048</c:v>
                </c:pt>
                <c:pt idx="50">
                  <c:v>0.991962</c:v>
                </c:pt>
                <c:pt idx="51">
                  <c:v>-0.119332</c:v>
                </c:pt>
                <c:pt idx="52">
                  <c:v>-1.493804</c:v>
                </c:pt>
                <c:pt idx="53">
                  <c:v>-2.929293</c:v>
                </c:pt>
                <c:pt idx="54">
                  <c:v>-2.475415</c:v>
                </c:pt>
                <c:pt idx="55">
                  <c:v>-1.48223</c:v>
                </c:pt>
                <c:pt idx="56">
                  <c:v>-1.251878</c:v>
                </c:pt>
                <c:pt idx="57">
                  <c:v>-0.266711</c:v>
                </c:pt>
                <c:pt idx="58">
                  <c:v>0.283381</c:v>
                </c:pt>
                <c:pt idx="59">
                  <c:v>0.400067</c:v>
                </c:pt>
                <c:pt idx="60">
                  <c:v>-0.913242</c:v>
                </c:pt>
                <c:pt idx="61">
                  <c:v>-2.099609</c:v>
                </c:pt>
                <c:pt idx="62">
                  <c:v>-1.894187</c:v>
                </c:pt>
                <c:pt idx="63">
                  <c:v>-2.405892</c:v>
                </c:pt>
                <c:pt idx="64">
                  <c:v>-2.568807</c:v>
                </c:pt>
                <c:pt idx="65">
                  <c:v>-2.816435</c:v>
                </c:pt>
                <c:pt idx="66">
                  <c:v>-2.649445</c:v>
                </c:pt>
                <c:pt idx="67">
                  <c:v>-0.92081</c:v>
                </c:pt>
                <c:pt idx="68">
                  <c:v>-1.490039</c:v>
                </c:pt>
                <c:pt idx="69">
                  <c:v>-0.524357</c:v>
                </c:pt>
                <c:pt idx="70">
                  <c:v>-0.115683</c:v>
                </c:pt>
                <c:pt idx="71">
                  <c:v>-1.494234</c:v>
                </c:pt>
                <c:pt idx="72">
                  <c:v>-1.00633</c:v>
                </c:pt>
                <c:pt idx="73">
                  <c:v>-1.303781</c:v>
                </c:pt>
                <c:pt idx="74">
                  <c:v>0.195376</c:v>
                </c:pt>
                <c:pt idx="75">
                  <c:v>-1.508344</c:v>
                </c:pt>
                <c:pt idx="76">
                  <c:v>-2.338619</c:v>
                </c:pt>
                <c:pt idx="77">
                  <c:v>-3.575437</c:v>
                </c:pt>
                <c:pt idx="78">
                  <c:v>-3.094436</c:v>
                </c:pt>
                <c:pt idx="79">
                  <c:v>-4.585538</c:v>
                </c:pt>
                <c:pt idx="80">
                  <c:v>-5.658552</c:v>
                </c:pt>
                <c:pt idx="81">
                  <c:v>-6.532663</c:v>
                </c:pt>
                <c:pt idx="82">
                  <c:v>-12.170418</c:v>
                </c:pt>
                <c:pt idx="83">
                  <c:v>-14.299579</c:v>
                </c:pt>
                <c:pt idx="84">
                  <c:v>-15.756505</c:v>
                </c:pt>
                <c:pt idx="85">
                  <c:v>-12.803994</c:v>
                </c:pt>
                <c:pt idx="86">
                  <c:v>-12.84197</c:v>
                </c:pt>
                <c:pt idx="87">
                  <c:v>-14.304082</c:v>
                </c:pt>
                <c:pt idx="88">
                  <c:v>-11.706766</c:v>
                </c:pt>
                <c:pt idx="89">
                  <c:v>-11.109296</c:v>
                </c:pt>
                <c:pt idx="90">
                  <c:v>-11.667485</c:v>
                </c:pt>
                <c:pt idx="91">
                  <c:v>-13.549122</c:v>
                </c:pt>
                <c:pt idx="92">
                  <c:v>-15.947712</c:v>
                </c:pt>
                <c:pt idx="93">
                  <c:v>-15.438884</c:v>
                </c:pt>
                <c:pt idx="94">
                  <c:v>-11.84669</c:v>
                </c:pt>
                <c:pt idx="95">
                  <c:v>-12.44415</c:v>
                </c:pt>
                <c:pt idx="96">
                  <c:v>-12.799202</c:v>
                </c:pt>
                <c:pt idx="97">
                  <c:v>-12.506195</c:v>
                </c:pt>
                <c:pt idx="98">
                  <c:v>-11.127621</c:v>
                </c:pt>
                <c:pt idx="99">
                  <c:v>-10.432486</c:v>
                </c:pt>
                <c:pt idx="100">
                  <c:v>-10.743802</c:v>
                </c:pt>
                <c:pt idx="101">
                  <c:v>-11.426282</c:v>
                </c:pt>
                <c:pt idx="102">
                  <c:v>-10.641399</c:v>
                </c:pt>
                <c:pt idx="103">
                  <c:v>-13.819701</c:v>
                </c:pt>
                <c:pt idx="104">
                  <c:v>-15.812309</c:v>
                </c:pt>
                <c:pt idx="105">
                  <c:v>-13.829104</c:v>
                </c:pt>
                <c:pt idx="106">
                  <c:v>-13.152367</c:v>
                </c:pt>
                <c:pt idx="107">
                  <c:v>-12.257439</c:v>
                </c:pt>
                <c:pt idx="108">
                  <c:v>-11.969824</c:v>
                </c:pt>
                <c:pt idx="109">
                  <c:v>-14.937211</c:v>
                </c:pt>
                <c:pt idx="110">
                  <c:v>-12.936311</c:v>
                </c:pt>
                <c:pt idx="111">
                  <c:v>-8.980419</c:v>
                </c:pt>
                <c:pt idx="112">
                  <c:v>-9.604616</c:v>
                </c:pt>
                <c:pt idx="113">
                  <c:v>-8.851675</c:v>
                </c:pt>
                <c:pt idx="114">
                  <c:v>-9.100153</c:v>
                </c:pt>
                <c:pt idx="115">
                  <c:v>-12.074513</c:v>
                </c:pt>
                <c:pt idx="116">
                  <c:v>-14.439324</c:v>
                </c:pt>
                <c:pt idx="117">
                  <c:v>-15.130105</c:v>
                </c:pt>
                <c:pt idx="118">
                  <c:v>-11.654527</c:v>
                </c:pt>
                <c:pt idx="119">
                  <c:v>-10.691933</c:v>
                </c:pt>
                <c:pt idx="120">
                  <c:v>-11.933664</c:v>
                </c:pt>
                <c:pt idx="121">
                  <c:v>-12.373225</c:v>
                </c:pt>
                <c:pt idx="122">
                  <c:v>-15.978606</c:v>
                </c:pt>
                <c:pt idx="123">
                  <c:v>-15.974069</c:v>
                </c:pt>
                <c:pt idx="124">
                  <c:v>-16.686037</c:v>
                </c:pt>
                <c:pt idx="125">
                  <c:v>-15.618828</c:v>
                </c:pt>
                <c:pt idx="126">
                  <c:v>-13.881962</c:v>
                </c:pt>
                <c:pt idx="127">
                  <c:v>-10.850243</c:v>
                </c:pt>
                <c:pt idx="128">
                  <c:v>-9.347714</c:v>
                </c:pt>
                <c:pt idx="129">
                  <c:v>-9.341971</c:v>
                </c:pt>
                <c:pt idx="130">
                  <c:v>-10.494982</c:v>
                </c:pt>
                <c:pt idx="131">
                  <c:v>-9.766813</c:v>
                </c:pt>
                <c:pt idx="132">
                  <c:v>-10.622026</c:v>
                </c:pt>
                <c:pt idx="133">
                  <c:v>-10.593436</c:v>
                </c:pt>
                <c:pt idx="134">
                  <c:v>-14.295169</c:v>
                </c:pt>
                <c:pt idx="135">
                  <c:v>-14.410552</c:v>
                </c:pt>
                <c:pt idx="136">
                  <c:v>-12.247909</c:v>
                </c:pt>
                <c:pt idx="137">
                  <c:v>-11.344122</c:v>
                </c:pt>
                <c:pt idx="138">
                  <c:v>-12.334381</c:v>
                </c:pt>
                <c:pt idx="139">
                  <c:v>-11.98752</c:v>
                </c:pt>
                <c:pt idx="140">
                  <c:v>-10.493628</c:v>
                </c:pt>
                <c:pt idx="141">
                  <c:v>-9.448139</c:v>
                </c:pt>
                <c:pt idx="142">
                  <c:v>-9.657237</c:v>
                </c:pt>
                <c:pt idx="143">
                  <c:v>-8.629013</c:v>
                </c:pt>
                <c:pt idx="144">
                  <c:v>-8.927412</c:v>
                </c:pt>
                <c:pt idx="145">
                  <c:v>-5.877375</c:v>
                </c:pt>
                <c:pt idx="146">
                  <c:v>-0.410022</c:v>
                </c:pt>
                <c:pt idx="147">
                  <c:v>2.417381</c:v>
                </c:pt>
                <c:pt idx="148">
                  <c:v>2.937902</c:v>
                </c:pt>
                <c:pt idx="149">
                  <c:v>-3.284524</c:v>
                </c:pt>
                <c:pt idx="150">
                  <c:v>-2.323935</c:v>
                </c:pt>
                <c:pt idx="151">
                  <c:v>1.589154</c:v>
                </c:pt>
                <c:pt idx="152">
                  <c:v>-1.279165</c:v>
                </c:pt>
                <c:pt idx="153">
                  <c:v>-2.219654</c:v>
                </c:pt>
                <c:pt idx="154">
                  <c:v>-1.42152</c:v>
                </c:pt>
                <c:pt idx="155">
                  <c:v>-2.127335</c:v>
                </c:pt>
                <c:pt idx="156">
                  <c:v>-1.092799</c:v>
                </c:pt>
                <c:pt idx="157">
                  <c:v>-1.586707</c:v>
                </c:pt>
                <c:pt idx="158">
                  <c:v>-6.973272</c:v>
                </c:pt>
                <c:pt idx="159">
                  <c:v>-6.154995</c:v>
                </c:pt>
                <c:pt idx="160">
                  <c:v>-6.635733</c:v>
                </c:pt>
                <c:pt idx="161">
                  <c:v>-5.75375</c:v>
                </c:pt>
                <c:pt idx="162">
                  <c:v>-6.216714</c:v>
                </c:pt>
                <c:pt idx="163">
                  <c:v>-9.004445</c:v>
                </c:pt>
                <c:pt idx="164">
                  <c:v>-5.768802</c:v>
                </c:pt>
                <c:pt idx="165">
                  <c:v>-6.275122</c:v>
                </c:pt>
                <c:pt idx="166">
                  <c:v>-3.951418</c:v>
                </c:pt>
                <c:pt idx="167">
                  <c:v>-3.559744</c:v>
                </c:pt>
                <c:pt idx="168">
                  <c:v>-4.490111</c:v>
                </c:pt>
                <c:pt idx="169">
                  <c:v>-5.189062</c:v>
                </c:pt>
                <c:pt idx="170">
                  <c:v>-7.495411</c:v>
                </c:pt>
                <c:pt idx="171">
                  <c:v>-6.481819</c:v>
                </c:pt>
                <c:pt idx="172">
                  <c:v>-3.878945</c:v>
                </c:pt>
                <c:pt idx="173">
                  <c:v>-1.996092</c:v>
                </c:pt>
                <c:pt idx="174">
                  <c:v>-6.562692</c:v>
                </c:pt>
                <c:pt idx="175">
                  <c:v>-8.451708</c:v>
                </c:pt>
                <c:pt idx="176">
                  <c:v>-8.83458</c:v>
                </c:pt>
                <c:pt idx="177">
                  <c:v>-8.642952</c:v>
                </c:pt>
                <c:pt idx="178">
                  <c:v>-4.839869</c:v>
                </c:pt>
                <c:pt idx="179">
                  <c:v>-1.607469</c:v>
                </c:pt>
                <c:pt idx="180">
                  <c:v>3.686044</c:v>
                </c:pt>
                <c:pt idx="181">
                  <c:v>5.264801</c:v>
                </c:pt>
                <c:pt idx="182">
                  <c:v>1.731764</c:v>
                </c:pt>
                <c:pt idx="183">
                  <c:v>0.455998</c:v>
                </c:pt>
                <c:pt idx="184">
                  <c:v>0.263548</c:v>
                </c:pt>
                <c:pt idx="185">
                  <c:v>-0.354686</c:v>
                </c:pt>
                <c:pt idx="186">
                  <c:v>-1.93604</c:v>
                </c:pt>
                <c:pt idx="187">
                  <c:v>2.716087</c:v>
                </c:pt>
                <c:pt idx="188">
                  <c:v>2.619278</c:v>
                </c:pt>
                <c:pt idx="189">
                  <c:v>3.934279</c:v>
                </c:pt>
                <c:pt idx="190">
                  <c:v>1.623438</c:v>
                </c:pt>
                <c:pt idx="191">
                  <c:v>0.18301</c:v>
                </c:pt>
                <c:pt idx="192">
                  <c:v>1.445063</c:v>
                </c:pt>
                <c:pt idx="193">
                  <c:v>-1.11118</c:v>
                </c:pt>
                <c:pt idx="194">
                  <c:v>-0.464219</c:v>
                </c:pt>
                <c:pt idx="195">
                  <c:v>-0.680065</c:v>
                </c:pt>
                <c:pt idx="196">
                  <c:v>-1.279583</c:v>
                </c:pt>
                <c:pt idx="197">
                  <c:v>-1.380733</c:v>
                </c:pt>
                <c:pt idx="198">
                  <c:v>0.236876</c:v>
                </c:pt>
                <c:pt idx="199">
                  <c:v>-1.121886</c:v>
                </c:pt>
                <c:pt idx="200">
                  <c:v>0.190549</c:v>
                </c:pt>
                <c:pt idx="201">
                  <c:v>-0.22805</c:v>
                </c:pt>
                <c:pt idx="202">
                  <c:v>1.48855</c:v>
                </c:pt>
                <c:pt idx="203">
                  <c:v>3.718847</c:v>
                </c:pt>
                <c:pt idx="204">
                  <c:v>2.562141</c:v>
                </c:pt>
                <c:pt idx="205">
                  <c:v>1.950287</c:v>
                </c:pt>
                <c:pt idx="206">
                  <c:v>1.773794</c:v>
                </c:pt>
                <c:pt idx="207">
                  <c:v>4.111685</c:v>
                </c:pt>
                <c:pt idx="208">
                  <c:v>5.035556</c:v>
                </c:pt>
                <c:pt idx="209">
                  <c:v>7.233452</c:v>
                </c:pt>
                <c:pt idx="210">
                  <c:v>6.571204</c:v>
                </c:pt>
                <c:pt idx="211">
                  <c:v>4.042146</c:v>
                </c:pt>
                <c:pt idx="212">
                  <c:v>5.97847</c:v>
                </c:pt>
                <c:pt idx="213">
                  <c:v>6.046421</c:v>
                </c:pt>
                <c:pt idx="214">
                  <c:v>6.49376</c:v>
                </c:pt>
                <c:pt idx="215">
                  <c:v>9.475364</c:v>
                </c:pt>
                <c:pt idx="216">
                  <c:v>11.278809</c:v>
                </c:pt>
                <c:pt idx="217">
                  <c:v>12.684124</c:v>
                </c:pt>
                <c:pt idx="218">
                  <c:v>14.570649</c:v>
                </c:pt>
                <c:pt idx="219">
                  <c:v>14.77534</c:v>
                </c:pt>
                <c:pt idx="220">
                  <c:v>16.376812</c:v>
                </c:pt>
                <c:pt idx="221">
                  <c:v>11.356844</c:v>
                </c:pt>
                <c:pt idx="222">
                  <c:v>12.221553</c:v>
                </c:pt>
                <c:pt idx="223">
                  <c:v>11.519165</c:v>
                </c:pt>
                <c:pt idx="224">
                  <c:v>10.717164</c:v>
                </c:pt>
                <c:pt idx="225">
                  <c:v>12.507702</c:v>
                </c:pt>
                <c:pt idx="226">
                  <c:v>10.145808</c:v>
                </c:pt>
                <c:pt idx="227">
                  <c:v>11.769497</c:v>
                </c:pt>
                <c:pt idx="228">
                  <c:v>13.789539</c:v>
                </c:pt>
                <c:pt idx="229">
                  <c:v>11.308793</c:v>
                </c:pt>
                <c:pt idx="230">
                  <c:v>13.856908</c:v>
                </c:pt>
                <c:pt idx="231">
                  <c:v>15.117236</c:v>
                </c:pt>
                <c:pt idx="232">
                  <c:v>17.915172</c:v>
                </c:pt>
                <c:pt idx="233">
                  <c:v>16.186672</c:v>
                </c:pt>
                <c:pt idx="234">
                  <c:v>18.418803</c:v>
                </c:pt>
                <c:pt idx="235">
                  <c:v>16.908007</c:v>
                </c:pt>
                <c:pt idx="236">
                  <c:v>11.91299</c:v>
                </c:pt>
                <c:pt idx="237">
                  <c:v>13.020516</c:v>
                </c:pt>
                <c:pt idx="238">
                  <c:v>11.159912</c:v>
                </c:pt>
                <c:pt idx="239">
                  <c:v>9.48759</c:v>
                </c:pt>
                <c:pt idx="240">
                  <c:v>11.073288</c:v>
                </c:pt>
                <c:pt idx="241">
                  <c:v>11.80374</c:v>
                </c:pt>
                <c:pt idx="242">
                  <c:v>10.227044</c:v>
                </c:pt>
                <c:pt idx="243">
                  <c:v>10.84773</c:v>
                </c:pt>
                <c:pt idx="244">
                  <c:v>11.553378</c:v>
                </c:pt>
                <c:pt idx="245">
                  <c:v>9.20418</c:v>
                </c:pt>
                <c:pt idx="246">
                  <c:v>6.605651</c:v>
                </c:pt>
                <c:pt idx="247">
                  <c:v>7.229636</c:v>
                </c:pt>
                <c:pt idx="248">
                  <c:v>6.118776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Chart!$R$2</c:f>
              <c:strCache>
                <c:ptCount val="1"/>
                <c:pt idx="0">
                  <c:v>Y9999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Chart!$M$3:$M$251</c:f>
              <c:strCache>
                <c:ptCount val="249"/>
                <c:pt idx="0">
                  <c:v>40644</c:v>
                </c:pt>
                <c:pt idx="1">
                  <c:v>40645</c:v>
                </c:pt>
                <c:pt idx="2">
                  <c:v>40646</c:v>
                </c:pt>
                <c:pt idx="3">
                  <c:v>40647</c:v>
                </c:pt>
                <c:pt idx="4">
                  <c:v>40648</c:v>
                </c:pt>
                <c:pt idx="5">
                  <c:v>40651</c:v>
                </c:pt>
                <c:pt idx="6">
                  <c:v>40652</c:v>
                </c:pt>
                <c:pt idx="7">
                  <c:v>40653</c:v>
                </c:pt>
                <c:pt idx="8">
                  <c:v>40654</c:v>
                </c:pt>
                <c:pt idx="9">
                  <c:v>40655</c:v>
                </c:pt>
                <c:pt idx="10">
                  <c:v>40658</c:v>
                </c:pt>
                <c:pt idx="11">
                  <c:v>40659</c:v>
                </c:pt>
                <c:pt idx="12">
                  <c:v>40660</c:v>
                </c:pt>
                <c:pt idx="13">
                  <c:v>40661</c:v>
                </c:pt>
                <c:pt idx="14">
                  <c:v>40662</c:v>
                </c:pt>
                <c:pt idx="15">
                  <c:v>40666</c:v>
                </c:pt>
                <c:pt idx="16">
                  <c:v>40667</c:v>
                </c:pt>
                <c:pt idx="17">
                  <c:v>40668</c:v>
                </c:pt>
                <c:pt idx="18">
                  <c:v>40669</c:v>
                </c:pt>
                <c:pt idx="19">
                  <c:v>40672</c:v>
                </c:pt>
                <c:pt idx="20">
                  <c:v>40673</c:v>
                </c:pt>
                <c:pt idx="21">
                  <c:v>40674</c:v>
                </c:pt>
                <c:pt idx="22">
                  <c:v>40675</c:v>
                </c:pt>
                <c:pt idx="23">
                  <c:v>40676</c:v>
                </c:pt>
                <c:pt idx="24">
                  <c:v>40679</c:v>
                </c:pt>
                <c:pt idx="25">
                  <c:v>40680</c:v>
                </c:pt>
                <c:pt idx="26">
                  <c:v>40681</c:v>
                </c:pt>
                <c:pt idx="27">
                  <c:v>40682</c:v>
                </c:pt>
                <c:pt idx="28">
                  <c:v>40683</c:v>
                </c:pt>
                <c:pt idx="29">
                  <c:v>40686</c:v>
                </c:pt>
                <c:pt idx="30">
                  <c:v>40687</c:v>
                </c:pt>
                <c:pt idx="31">
                  <c:v>40688</c:v>
                </c:pt>
                <c:pt idx="32">
                  <c:v>40689</c:v>
                </c:pt>
                <c:pt idx="33">
                  <c:v>40690</c:v>
                </c:pt>
                <c:pt idx="34">
                  <c:v>40693</c:v>
                </c:pt>
                <c:pt idx="35">
                  <c:v>40694</c:v>
                </c:pt>
                <c:pt idx="36">
                  <c:v>40695</c:v>
                </c:pt>
                <c:pt idx="37">
                  <c:v>40696</c:v>
                </c:pt>
                <c:pt idx="38">
                  <c:v>40697</c:v>
                </c:pt>
                <c:pt idx="39">
                  <c:v>40701</c:v>
                </c:pt>
                <c:pt idx="40">
                  <c:v>40702</c:v>
                </c:pt>
                <c:pt idx="41">
                  <c:v>40703</c:v>
                </c:pt>
                <c:pt idx="42">
                  <c:v>40704</c:v>
                </c:pt>
                <c:pt idx="43">
                  <c:v>40707</c:v>
                </c:pt>
                <c:pt idx="44">
                  <c:v>40708</c:v>
                </c:pt>
                <c:pt idx="45">
                  <c:v>40709</c:v>
                </c:pt>
                <c:pt idx="46">
                  <c:v>40710</c:v>
                </c:pt>
                <c:pt idx="47">
                  <c:v>40711</c:v>
                </c:pt>
                <c:pt idx="48">
                  <c:v>40714</c:v>
                </c:pt>
                <c:pt idx="49">
                  <c:v>40715</c:v>
                </c:pt>
                <c:pt idx="50">
                  <c:v>40716</c:v>
                </c:pt>
                <c:pt idx="51">
                  <c:v>40717</c:v>
                </c:pt>
                <c:pt idx="52">
                  <c:v>40718</c:v>
                </c:pt>
                <c:pt idx="53">
                  <c:v>40721</c:v>
                </c:pt>
                <c:pt idx="54">
                  <c:v>40722</c:v>
                </c:pt>
                <c:pt idx="55">
                  <c:v>40723</c:v>
                </c:pt>
                <c:pt idx="56">
                  <c:v>40724</c:v>
                </c:pt>
                <c:pt idx="57">
                  <c:v>40725</c:v>
                </c:pt>
                <c:pt idx="58">
                  <c:v>40728</c:v>
                </c:pt>
                <c:pt idx="59">
                  <c:v>40729</c:v>
                </c:pt>
                <c:pt idx="60">
                  <c:v>40730</c:v>
                </c:pt>
                <c:pt idx="61">
                  <c:v>40731</c:v>
                </c:pt>
                <c:pt idx="62">
                  <c:v>40732</c:v>
                </c:pt>
                <c:pt idx="63">
                  <c:v>40735</c:v>
                </c:pt>
                <c:pt idx="64">
                  <c:v>40736</c:v>
                </c:pt>
                <c:pt idx="65">
                  <c:v>40737</c:v>
                </c:pt>
                <c:pt idx="66">
                  <c:v>40738</c:v>
                </c:pt>
                <c:pt idx="67">
                  <c:v>40739</c:v>
                </c:pt>
                <c:pt idx="68">
                  <c:v>40742</c:v>
                </c:pt>
                <c:pt idx="69">
                  <c:v>40743</c:v>
                </c:pt>
                <c:pt idx="70">
                  <c:v>40744</c:v>
                </c:pt>
                <c:pt idx="71">
                  <c:v>40745</c:v>
                </c:pt>
                <c:pt idx="72">
                  <c:v>40746</c:v>
                </c:pt>
                <c:pt idx="73">
                  <c:v>40749</c:v>
                </c:pt>
                <c:pt idx="74">
                  <c:v>40750</c:v>
                </c:pt>
                <c:pt idx="75">
                  <c:v>40751</c:v>
                </c:pt>
                <c:pt idx="76">
                  <c:v>40752</c:v>
                </c:pt>
                <c:pt idx="77">
                  <c:v>40753</c:v>
                </c:pt>
                <c:pt idx="78">
                  <c:v>40756</c:v>
                </c:pt>
                <c:pt idx="79">
                  <c:v>40757</c:v>
                </c:pt>
                <c:pt idx="80">
                  <c:v>40758</c:v>
                </c:pt>
                <c:pt idx="81">
                  <c:v>40759</c:v>
                </c:pt>
                <c:pt idx="82">
                  <c:v>40760</c:v>
                </c:pt>
                <c:pt idx="83">
                  <c:v>40763</c:v>
                </c:pt>
                <c:pt idx="84">
                  <c:v>40764</c:v>
                </c:pt>
                <c:pt idx="85">
                  <c:v>40765</c:v>
                </c:pt>
                <c:pt idx="86">
                  <c:v>40766</c:v>
                </c:pt>
                <c:pt idx="87">
                  <c:v>40767</c:v>
                </c:pt>
                <c:pt idx="88">
                  <c:v>40770</c:v>
                </c:pt>
                <c:pt idx="89">
                  <c:v>40771</c:v>
                </c:pt>
                <c:pt idx="90">
                  <c:v>40772</c:v>
                </c:pt>
                <c:pt idx="91">
                  <c:v>40773</c:v>
                </c:pt>
                <c:pt idx="92">
                  <c:v>40774</c:v>
                </c:pt>
                <c:pt idx="93">
                  <c:v>40777</c:v>
                </c:pt>
                <c:pt idx="94">
                  <c:v>40778</c:v>
                </c:pt>
                <c:pt idx="95">
                  <c:v>40779</c:v>
                </c:pt>
                <c:pt idx="96">
                  <c:v>40780</c:v>
                </c:pt>
                <c:pt idx="97">
                  <c:v>40781</c:v>
                </c:pt>
                <c:pt idx="98">
                  <c:v>40784</c:v>
                </c:pt>
                <c:pt idx="99">
                  <c:v>40785</c:v>
                </c:pt>
                <c:pt idx="100">
                  <c:v>40786</c:v>
                </c:pt>
                <c:pt idx="101">
                  <c:v>40787</c:v>
                </c:pt>
                <c:pt idx="102">
                  <c:v>40788</c:v>
                </c:pt>
                <c:pt idx="103">
                  <c:v>40791</c:v>
                </c:pt>
                <c:pt idx="104">
                  <c:v>40792</c:v>
                </c:pt>
                <c:pt idx="105">
                  <c:v>40793</c:v>
                </c:pt>
                <c:pt idx="106">
                  <c:v>40794</c:v>
                </c:pt>
                <c:pt idx="107">
                  <c:v>40795</c:v>
                </c:pt>
                <c:pt idx="108">
                  <c:v>40799</c:v>
                </c:pt>
                <c:pt idx="109">
                  <c:v>40800</c:v>
                </c:pt>
                <c:pt idx="110">
                  <c:v>40801</c:v>
                </c:pt>
                <c:pt idx="111">
                  <c:v>40802</c:v>
                </c:pt>
                <c:pt idx="112">
                  <c:v>40805</c:v>
                </c:pt>
                <c:pt idx="113">
                  <c:v>40806</c:v>
                </c:pt>
                <c:pt idx="114">
                  <c:v>40807</c:v>
                </c:pt>
                <c:pt idx="115">
                  <c:v>40808</c:v>
                </c:pt>
                <c:pt idx="116">
                  <c:v>40809</c:v>
                </c:pt>
                <c:pt idx="117">
                  <c:v>40812</c:v>
                </c:pt>
                <c:pt idx="118">
                  <c:v>40813</c:v>
                </c:pt>
                <c:pt idx="119">
                  <c:v>40814</c:v>
                </c:pt>
                <c:pt idx="120">
                  <c:v>40815</c:v>
                </c:pt>
                <c:pt idx="121">
                  <c:v>40816</c:v>
                </c:pt>
                <c:pt idx="122">
                  <c:v>40819</c:v>
                </c:pt>
                <c:pt idx="123">
                  <c:v>40820</c:v>
                </c:pt>
                <c:pt idx="124">
                  <c:v>40821</c:v>
                </c:pt>
                <c:pt idx="125">
                  <c:v>40822</c:v>
                </c:pt>
                <c:pt idx="126">
                  <c:v>40823</c:v>
                </c:pt>
                <c:pt idx="127">
                  <c:v>40827</c:v>
                </c:pt>
                <c:pt idx="128">
                  <c:v>40828</c:v>
                </c:pt>
                <c:pt idx="129">
                  <c:v>40829</c:v>
                </c:pt>
                <c:pt idx="130">
                  <c:v>40830</c:v>
                </c:pt>
                <c:pt idx="131">
                  <c:v>40833</c:v>
                </c:pt>
                <c:pt idx="132">
                  <c:v>40834</c:v>
                </c:pt>
                <c:pt idx="133">
                  <c:v>40835</c:v>
                </c:pt>
                <c:pt idx="134">
                  <c:v>40836</c:v>
                </c:pt>
                <c:pt idx="135">
                  <c:v>40837</c:v>
                </c:pt>
                <c:pt idx="136">
                  <c:v>40840</c:v>
                </c:pt>
                <c:pt idx="137">
                  <c:v>40841</c:v>
                </c:pt>
                <c:pt idx="138">
                  <c:v>40842</c:v>
                </c:pt>
                <c:pt idx="139">
                  <c:v>40843</c:v>
                </c:pt>
                <c:pt idx="140">
                  <c:v>40844</c:v>
                </c:pt>
                <c:pt idx="141">
                  <c:v>40847</c:v>
                </c:pt>
                <c:pt idx="142">
                  <c:v>40848</c:v>
                </c:pt>
                <c:pt idx="143">
                  <c:v>40849</c:v>
                </c:pt>
                <c:pt idx="144">
                  <c:v>40850</c:v>
                </c:pt>
                <c:pt idx="145">
                  <c:v>40851</c:v>
                </c:pt>
                <c:pt idx="146">
                  <c:v>40854</c:v>
                </c:pt>
                <c:pt idx="147">
                  <c:v>40855</c:v>
                </c:pt>
                <c:pt idx="148">
                  <c:v>40856</c:v>
                </c:pt>
                <c:pt idx="149">
                  <c:v>40857</c:v>
                </c:pt>
                <c:pt idx="150">
                  <c:v>40858</c:v>
                </c:pt>
                <c:pt idx="151">
                  <c:v>40861</c:v>
                </c:pt>
                <c:pt idx="152">
                  <c:v>40862</c:v>
                </c:pt>
                <c:pt idx="153">
                  <c:v>40863</c:v>
                </c:pt>
                <c:pt idx="154">
                  <c:v>40864</c:v>
                </c:pt>
                <c:pt idx="155">
                  <c:v>40865</c:v>
                </c:pt>
                <c:pt idx="156">
                  <c:v>40868</c:v>
                </c:pt>
                <c:pt idx="157">
                  <c:v>40869</c:v>
                </c:pt>
                <c:pt idx="158">
                  <c:v>40870</c:v>
                </c:pt>
                <c:pt idx="159">
                  <c:v>40871</c:v>
                </c:pt>
                <c:pt idx="160">
                  <c:v>40872</c:v>
                </c:pt>
                <c:pt idx="161">
                  <c:v>40875</c:v>
                </c:pt>
                <c:pt idx="162">
                  <c:v>40876</c:v>
                </c:pt>
                <c:pt idx="163">
                  <c:v>40877</c:v>
                </c:pt>
                <c:pt idx="164">
                  <c:v>40878</c:v>
                </c:pt>
                <c:pt idx="165">
                  <c:v>40879</c:v>
                </c:pt>
                <c:pt idx="166">
                  <c:v>40882</c:v>
                </c:pt>
                <c:pt idx="167">
                  <c:v>40883</c:v>
                </c:pt>
                <c:pt idx="168">
                  <c:v>40884</c:v>
                </c:pt>
                <c:pt idx="169">
                  <c:v>40885</c:v>
                </c:pt>
                <c:pt idx="170">
                  <c:v>40886</c:v>
                </c:pt>
                <c:pt idx="171">
                  <c:v>40889</c:v>
                </c:pt>
                <c:pt idx="172">
                  <c:v>40890</c:v>
                </c:pt>
                <c:pt idx="173">
                  <c:v>40891</c:v>
                </c:pt>
                <c:pt idx="174">
                  <c:v>40892</c:v>
                </c:pt>
                <c:pt idx="175">
                  <c:v>40893</c:v>
                </c:pt>
                <c:pt idx="176">
                  <c:v>40896</c:v>
                </c:pt>
                <c:pt idx="177">
                  <c:v>40897</c:v>
                </c:pt>
                <c:pt idx="178">
                  <c:v>40898</c:v>
                </c:pt>
                <c:pt idx="179">
                  <c:v>40899</c:v>
                </c:pt>
                <c:pt idx="180">
                  <c:v>40900</c:v>
                </c:pt>
                <c:pt idx="181">
                  <c:v>40903</c:v>
                </c:pt>
                <c:pt idx="182">
                  <c:v>40904</c:v>
                </c:pt>
                <c:pt idx="183">
                  <c:v>40905</c:v>
                </c:pt>
                <c:pt idx="184">
                  <c:v>40906</c:v>
                </c:pt>
                <c:pt idx="185">
                  <c:v>40907</c:v>
                </c:pt>
                <c:pt idx="186">
                  <c:v>40910</c:v>
                </c:pt>
                <c:pt idx="187">
                  <c:v>40911</c:v>
                </c:pt>
                <c:pt idx="188">
                  <c:v>40912</c:v>
                </c:pt>
                <c:pt idx="189">
                  <c:v>40913</c:v>
                </c:pt>
                <c:pt idx="190">
                  <c:v>40914</c:v>
                </c:pt>
                <c:pt idx="191">
                  <c:v>40917</c:v>
                </c:pt>
                <c:pt idx="192">
                  <c:v>40918</c:v>
                </c:pt>
                <c:pt idx="193">
                  <c:v>40919</c:v>
                </c:pt>
                <c:pt idx="194">
                  <c:v>40920</c:v>
                </c:pt>
                <c:pt idx="195">
                  <c:v>40921</c:v>
                </c:pt>
                <c:pt idx="196">
                  <c:v>40924</c:v>
                </c:pt>
                <c:pt idx="197">
                  <c:v>40925</c:v>
                </c:pt>
                <c:pt idx="198">
                  <c:v>40926</c:v>
                </c:pt>
                <c:pt idx="199">
                  <c:v>40938</c:v>
                </c:pt>
                <c:pt idx="200">
                  <c:v>40939</c:v>
                </c:pt>
                <c:pt idx="201">
                  <c:v>40940</c:v>
                </c:pt>
                <c:pt idx="202">
                  <c:v>40941</c:v>
                </c:pt>
                <c:pt idx="203">
                  <c:v>40942</c:v>
                </c:pt>
                <c:pt idx="204">
                  <c:v>40943</c:v>
                </c:pt>
                <c:pt idx="205">
                  <c:v>40945</c:v>
                </c:pt>
                <c:pt idx="206">
                  <c:v>40946</c:v>
                </c:pt>
                <c:pt idx="207">
                  <c:v>40947</c:v>
                </c:pt>
                <c:pt idx="208">
                  <c:v>40948</c:v>
                </c:pt>
                <c:pt idx="209">
                  <c:v>40949</c:v>
                </c:pt>
                <c:pt idx="210">
                  <c:v>40952</c:v>
                </c:pt>
                <c:pt idx="211">
                  <c:v>40953</c:v>
                </c:pt>
                <c:pt idx="212">
                  <c:v>40954</c:v>
                </c:pt>
                <c:pt idx="213">
                  <c:v>40955</c:v>
                </c:pt>
                <c:pt idx="214">
                  <c:v>40956</c:v>
                </c:pt>
                <c:pt idx="215">
                  <c:v>40959</c:v>
                </c:pt>
                <c:pt idx="216">
                  <c:v>40960</c:v>
                </c:pt>
                <c:pt idx="217">
                  <c:v>40961</c:v>
                </c:pt>
                <c:pt idx="218">
                  <c:v>40962</c:v>
                </c:pt>
                <c:pt idx="219">
                  <c:v>40963</c:v>
                </c:pt>
                <c:pt idx="220">
                  <c:v>40968</c:v>
                </c:pt>
                <c:pt idx="221">
                  <c:v>40969</c:v>
                </c:pt>
                <c:pt idx="222">
                  <c:v>40970</c:v>
                </c:pt>
                <c:pt idx="223">
                  <c:v>40971</c:v>
                </c:pt>
                <c:pt idx="224">
                  <c:v>40973</c:v>
                </c:pt>
                <c:pt idx="225">
                  <c:v>40974</c:v>
                </c:pt>
                <c:pt idx="226">
                  <c:v>40975</c:v>
                </c:pt>
                <c:pt idx="227">
                  <c:v>40976</c:v>
                </c:pt>
                <c:pt idx="228">
                  <c:v>40977</c:v>
                </c:pt>
                <c:pt idx="229">
                  <c:v>40980</c:v>
                </c:pt>
                <c:pt idx="230">
                  <c:v>40981</c:v>
                </c:pt>
                <c:pt idx="231">
                  <c:v>40982</c:v>
                </c:pt>
                <c:pt idx="232">
                  <c:v>40983</c:v>
                </c:pt>
                <c:pt idx="233">
                  <c:v>40984</c:v>
                </c:pt>
                <c:pt idx="234">
                  <c:v>40987</c:v>
                </c:pt>
                <c:pt idx="235">
                  <c:v>40988</c:v>
                </c:pt>
                <c:pt idx="236">
                  <c:v>40989</c:v>
                </c:pt>
                <c:pt idx="237">
                  <c:v>40990</c:v>
                </c:pt>
                <c:pt idx="238">
                  <c:v>40991</c:v>
                </c:pt>
                <c:pt idx="239">
                  <c:v>40994</c:v>
                </c:pt>
                <c:pt idx="240">
                  <c:v>40995</c:v>
                </c:pt>
                <c:pt idx="241">
                  <c:v>40996</c:v>
                </c:pt>
                <c:pt idx="242">
                  <c:v>40997</c:v>
                </c:pt>
                <c:pt idx="243">
                  <c:v>40998</c:v>
                </c:pt>
                <c:pt idx="244">
                  <c:v>41001</c:v>
                </c:pt>
                <c:pt idx="245">
                  <c:v>41002</c:v>
                </c:pt>
                <c:pt idx="246">
                  <c:v>41004</c:v>
                </c:pt>
                <c:pt idx="247">
                  <c:v>41005</c:v>
                </c:pt>
                <c:pt idx="248">
                  <c:v>41008</c:v>
                </c:pt>
              </c:strCache>
            </c:strRef>
          </c:cat>
          <c:val>
            <c:numRef>
              <c:f>Chart!$R$3:$R$251</c:f>
              <c:numCache>
                <c:ptCount val="249"/>
                <c:pt idx="0">
                  <c:v>-0.572029</c:v>
                </c:pt>
                <c:pt idx="1">
                  <c:v>-2.592415</c:v>
                </c:pt>
                <c:pt idx="2">
                  <c:v>-2.176795</c:v>
                </c:pt>
                <c:pt idx="3">
                  <c:v>-1.892224</c:v>
                </c:pt>
                <c:pt idx="4">
                  <c:v>-2.835216</c:v>
                </c:pt>
                <c:pt idx="5">
                  <c:v>-3.043169</c:v>
                </c:pt>
                <c:pt idx="6">
                  <c:v>-4.924819</c:v>
                </c:pt>
                <c:pt idx="7">
                  <c:v>-2.315297</c:v>
                </c:pt>
                <c:pt idx="8">
                  <c:v>0.036518</c:v>
                </c:pt>
                <c:pt idx="9">
                  <c:v>0.168074</c:v>
                </c:pt>
                <c:pt idx="10">
                  <c:v>-0.451988</c:v>
                </c:pt>
                <c:pt idx="11">
                  <c:v>-1.18656</c:v>
                </c:pt>
                <c:pt idx="12">
                  <c:v>-0.583147</c:v>
                </c:pt>
                <c:pt idx="13">
                  <c:v>-1.143532</c:v>
                </c:pt>
                <c:pt idx="14">
                  <c:v>-1.503278</c:v>
                </c:pt>
                <c:pt idx="15">
                  <c:v>-2.178922</c:v>
                </c:pt>
                <c:pt idx="16">
                  <c:v>-2.165035</c:v>
                </c:pt>
                <c:pt idx="17">
                  <c:v>-1.385841</c:v>
                </c:pt>
                <c:pt idx="18">
                  <c:v>-1.838311</c:v>
                </c:pt>
                <c:pt idx="19">
                  <c:v>0.318203</c:v>
                </c:pt>
                <c:pt idx="20">
                  <c:v>2.113039</c:v>
                </c:pt>
                <c:pt idx="21">
                  <c:v>4.768254</c:v>
                </c:pt>
                <c:pt idx="22">
                  <c:v>4.922496</c:v>
                </c:pt>
                <c:pt idx="23">
                  <c:v>4.608089</c:v>
                </c:pt>
                <c:pt idx="24">
                  <c:v>2.281085</c:v>
                </c:pt>
                <c:pt idx="25">
                  <c:v>2.305536</c:v>
                </c:pt>
                <c:pt idx="26">
                  <c:v>1.142038</c:v>
                </c:pt>
                <c:pt idx="27">
                  <c:v>0.55451</c:v>
                </c:pt>
                <c:pt idx="28">
                  <c:v>-0.077003</c:v>
                </c:pt>
                <c:pt idx="29">
                  <c:v>2.562687</c:v>
                </c:pt>
                <c:pt idx="30">
                  <c:v>2.51673</c:v>
                </c:pt>
                <c:pt idx="31">
                  <c:v>1.481921</c:v>
                </c:pt>
                <c:pt idx="32">
                  <c:v>2.194857</c:v>
                </c:pt>
                <c:pt idx="33">
                  <c:v>2.44603</c:v>
                </c:pt>
                <c:pt idx="34">
                  <c:v>2.605106</c:v>
                </c:pt>
                <c:pt idx="35">
                  <c:v>4.525649</c:v>
                </c:pt>
                <c:pt idx="36">
                  <c:v>3.836009</c:v>
                </c:pt>
                <c:pt idx="37">
                  <c:v>4.309331</c:v>
                </c:pt>
                <c:pt idx="38">
                  <c:v>3.523655</c:v>
                </c:pt>
                <c:pt idx="39">
                  <c:v>3.939847</c:v>
                </c:pt>
                <c:pt idx="40">
                  <c:v>2.969678</c:v>
                </c:pt>
                <c:pt idx="41">
                  <c:v>2.867651</c:v>
                </c:pt>
                <c:pt idx="42">
                  <c:v>2.255262</c:v>
                </c:pt>
                <c:pt idx="43">
                  <c:v>1.693896</c:v>
                </c:pt>
                <c:pt idx="44">
                  <c:v>3.628982</c:v>
                </c:pt>
                <c:pt idx="45">
                  <c:v>7.245731</c:v>
                </c:pt>
                <c:pt idx="46">
                  <c:v>3.962362</c:v>
                </c:pt>
                <c:pt idx="47">
                  <c:v>4.266851</c:v>
                </c:pt>
                <c:pt idx="48">
                  <c:v>1.619226</c:v>
                </c:pt>
                <c:pt idx="49">
                  <c:v>1.534181</c:v>
                </c:pt>
                <c:pt idx="50">
                  <c:v>1.328155</c:v>
                </c:pt>
                <c:pt idx="51">
                  <c:v>0.259799</c:v>
                </c:pt>
                <c:pt idx="52">
                  <c:v>-0.508022</c:v>
                </c:pt>
                <c:pt idx="53">
                  <c:v>-1.280198</c:v>
                </c:pt>
                <c:pt idx="54">
                  <c:v>-0.867526</c:v>
                </c:pt>
                <c:pt idx="55">
                  <c:v>-0.269759</c:v>
                </c:pt>
                <c:pt idx="56">
                  <c:v>-0.353667</c:v>
                </c:pt>
                <c:pt idx="57">
                  <c:v>0.398501</c:v>
                </c:pt>
                <c:pt idx="58">
                  <c:v>0.799414</c:v>
                </c:pt>
                <c:pt idx="59">
                  <c:v>0.911072</c:v>
                </c:pt>
                <c:pt idx="60">
                  <c:v>-0.311117</c:v>
                </c:pt>
                <c:pt idx="61">
                  <c:v>-1.441294</c:v>
                </c:pt>
                <c:pt idx="62">
                  <c:v>-1.630101</c:v>
                </c:pt>
                <c:pt idx="63">
                  <c:v>-2.414566</c:v>
                </c:pt>
                <c:pt idx="64">
                  <c:v>-2.766419</c:v>
                </c:pt>
                <c:pt idx="65">
                  <c:v>-3.327259</c:v>
                </c:pt>
                <c:pt idx="66">
                  <c:v>-3.650913</c:v>
                </c:pt>
                <c:pt idx="67">
                  <c:v>-1.642671</c:v>
                </c:pt>
                <c:pt idx="68">
                  <c:v>-2.018594</c:v>
                </c:pt>
                <c:pt idx="69">
                  <c:v>-1.319434</c:v>
                </c:pt>
                <c:pt idx="70">
                  <c:v>-1.215325</c:v>
                </c:pt>
                <c:pt idx="71">
                  <c:v>-2.684968</c:v>
                </c:pt>
                <c:pt idx="72">
                  <c:v>-2.275618</c:v>
                </c:pt>
                <c:pt idx="73">
                  <c:v>-2.985672</c:v>
                </c:pt>
                <c:pt idx="74">
                  <c:v>-1.719911</c:v>
                </c:pt>
                <c:pt idx="75">
                  <c:v>-2.561096</c:v>
                </c:pt>
                <c:pt idx="76">
                  <c:v>-3.025959</c:v>
                </c:pt>
                <c:pt idx="77">
                  <c:v>-4.037469</c:v>
                </c:pt>
                <c:pt idx="78">
                  <c:v>-3.402469</c:v>
                </c:pt>
                <c:pt idx="79">
                  <c:v>-4.697559</c:v>
                </c:pt>
                <c:pt idx="80">
                  <c:v>-5.46854</c:v>
                </c:pt>
                <c:pt idx="81">
                  <c:v>-7.042085</c:v>
                </c:pt>
                <c:pt idx="82">
                  <c:v>-12.923056</c:v>
                </c:pt>
                <c:pt idx="83">
                  <c:v>-15.867144</c:v>
                </c:pt>
                <c:pt idx="84">
                  <c:v>-17.070039</c:v>
                </c:pt>
                <c:pt idx="85">
                  <c:v>-14.262663</c:v>
                </c:pt>
                <c:pt idx="86">
                  <c:v>-14.4263</c:v>
                </c:pt>
                <c:pt idx="87">
                  <c:v>-15.460587</c:v>
                </c:pt>
                <c:pt idx="88">
                  <c:v>-13.181652</c:v>
                </c:pt>
                <c:pt idx="89">
                  <c:v>-12.490532</c:v>
                </c:pt>
                <c:pt idx="90">
                  <c:v>-12.858154</c:v>
                </c:pt>
                <c:pt idx="91">
                  <c:v>-14.867454</c:v>
                </c:pt>
                <c:pt idx="92">
                  <c:v>-17.428774</c:v>
                </c:pt>
                <c:pt idx="93">
                  <c:v>-17.250592</c:v>
                </c:pt>
                <c:pt idx="94">
                  <c:v>-13.687095</c:v>
                </c:pt>
                <c:pt idx="95">
                  <c:v>-14.316956</c:v>
                </c:pt>
                <c:pt idx="96">
                  <c:v>-15.082003</c:v>
                </c:pt>
                <c:pt idx="97">
                  <c:v>-15.284921</c:v>
                </c:pt>
                <c:pt idx="98">
                  <c:v>-13.983995</c:v>
                </c:pt>
                <c:pt idx="99">
                  <c:v>-13.344659</c:v>
                </c:pt>
                <c:pt idx="100">
                  <c:v>-13.878098</c:v>
                </c:pt>
                <c:pt idx="101">
                  <c:v>-14.395714</c:v>
                </c:pt>
                <c:pt idx="102">
                  <c:v>-13.727623</c:v>
                </c:pt>
                <c:pt idx="103">
                  <c:v>-16.522924</c:v>
                </c:pt>
                <c:pt idx="104">
                  <c:v>-18.56111</c:v>
                </c:pt>
                <c:pt idx="105">
                  <c:v>-16.871736</c:v>
                </c:pt>
                <c:pt idx="106">
                  <c:v>-16.199335</c:v>
                </c:pt>
                <c:pt idx="107">
                  <c:v>-15.446942</c:v>
                </c:pt>
                <c:pt idx="108">
                  <c:v>-15.167997</c:v>
                </c:pt>
                <c:pt idx="109">
                  <c:v>-18.130048</c:v>
                </c:pt>
                <c:pt idx="110">
                  <c:v>-16.370698</c:v>
                </c:pt>
                <c:pt idx="111">
                  <c:v>-12.44484</c:v>
                </c:pt>
                <c:pt idx="112">
                  <c:v>-13.37664</c:v>
                </c:pt>
                <c:pt idx="113">
                  <c:v>-12.165853</c:v>
                </c:pt>
                <c:pt idx="114">
                  <c:v>-12.349232</c:v>
                </c:pt>
                <c:pt idx="115">
                  <c:v>-15.259644</c:v>
                </c:pt>
                <c:pt idx="116">
                  <c:v>-17.754293</c:v>
                </c:pt>
                <c:pt idx="117">
                  <c:v>-19.403996</c:v>
                </c:pt>
                <c:pt idx="118">
                  <c:v>-16.590394</c:v>
                </c:pt>
                <c:pt idx="119">
                  <c:v>-15.708244</c:v>
                </c:pt>
                <c:pt idx="120">
                  <c:v>-16.221957</c:v>
                </c:pt>
                <c:pt idx="121">
                  <c:v>-16.494599</c:v>
                </c:pt>
                <c:pt idx="122">
                  <c:v>-19.746974</c:v>
                </c:pt>
                <c:pt idx="123">
                  <c:v>-19.67983</c:v>
                </c:pt>
                <c:pt idx="124">
                  <c:v>-20.437159</c:v>
                </c:pt>
                <c:pt idx="125">
                  <c:v>-19.179007</c:v>
                </c:pt>
                <c:pt idx="126">
                  <c:v>-17.797621</c:v>
                </c:pt>
                <c:pt idx="127">
                  <c:v>-14.622224</c:v>
                </c:pt>
                <c:pt idx="128">
                  <c:v>-13.056868</c:v>
                </c:pt>
                <c:pt idx="129">
                  <c:v>-12.484949</c:v>
                </c:pt>
                <c:pt idx="130">
                  <c:v>-13.244</c:v>
                </c:pt>
                <c:pt idx="131">
                  <c:v>-12.988941</c:v>
                </c:pt>
                <c:pt idx="132">
                  <c:v>-13.808987</c:v>
                </c:pt>
                <c:pt idx="133">
                  <c:v>-13.739109</c:v>
                </c:pt>
                <c:pt idx="134">
                  <c:v>-16.790965</c:v>
                </c:pt>
                <c:pt idx="135">
                  <c:v>-16.778783</c:v>
                </c:pt>
                <c:pt idx="136">
                  <c:v>-14.774361</c:v>
                </c:pt>
                <c:pt idx="137">
                  <c:v>-13.730623</c:v>
                </c:pt>
                <c:pt idx="138">
                  <c:v>-14.309594</c:v>
                </c:pt>
                <c:pt idx="139">
                  <c:v>-14.202228</c:v>
                </c:pt>
                <c:pt idx="140">
                  <c:v>-13.130076</c:v>
                </c:pt>
                <c:pt idx="141">
                  <c:v>-12.221981</c:v>
                </c:pt>
                <c:pt idx="142">
                  <c:v>-12.404584</c:v>
                </c:pt>
                <c:pt idx="143">
                  <c:v>-11.488668</c:v>
                </c:pt>
                <c:pt idx="144">
                  <c:v>-11.783925</c:v>
                </c:pt>
                <c:pt idx="145">
                  <c:v>-8.585029</c:v>
                </c:pt>
                <c:pt idx="146">
                  <c:v>-2.946723</c:v>
                </c:pt>
                <c:pt idx="147">
                  <c:v>0.635393</c:v>
                </c:pt>
                <c:pt idx="148">
                  <c:v>0.917375</c:v>
                </c:pt>
                <c:pt idx="149">
                  <c:v>-5.527693</c:v>
                </c:pt>
                <c:pt idx="150">
                  <c:v>-4.557532</c:v>
                </c:pt>
                <c:pt idx="151">
                  <c:v>-1.458291</c:v>
                </c:pt>
                <c:pt idx="152">
                  <c:v>-4.198921</c:v>
                </c:pt>
                <c:pt idx="153">
                  <c:v>-5.271081</c:v>
                </c:pt>
                <c:pt idx="154">
                  <c:v>-4.571958</c:v>
                </c:pt>
                <c:pt idx="155">
                  <c:v>-5.005798</c:v>
                </c:pt>
                <c:pt idx="156">
                  <c:v>-4.089904</c:v>
                </c:pt>
                <c:pt idx="157">
                  <c:v>-4.274272</c:v>
                </c:pt>
                <c:pt idx="158">
                  <c:v>-9.851356</c:v>
                </c:pt>
                <c:pt idx="159">
                  <c:v>-8.510542</c:v>
                </c:pt>
                <c:pt idx="160">
                  <c:v>-8.451774</c:v>
                </c:pt>
                <c:pt idx="161">
                  <c:v>-7.337981</c:v>
                </c:pt>
                <c:pt idx="162">
                  <c:v>-7.77724</c:v>
                </c:pt>
                <c:pt idx="163">
                  <c:v>-10.815154</c:v>
                </c:pt>
                <c:pt idx="164">
                  <c:v>-7.464397</c:v>
                </c:pt>
                <c:pt idx="165">
                  <c:v>-7.946052</c:v>
                </c:pt>
                <c:pt idx="166">
                  <c:v>-6.005241</c:v>
                </c:pt>
                <c:pt idx="167">
                  <c:v>-5.577568</c:v>
                </c:pt>
                <c:pt idx="168">
                  <c:v>-6.587984</c:v>
                </c:pt>
                <c:pt idx="169">
                  <c:v>-7.491286</c:v>
                </c:pt>
                <c:pt idx="170">
                  <c:v>-9.424655</c:v>
                </c:pt>
                <c:pt idx="171">
                  <c:v>-8.692253</c:v>
                </c:pt>
                <c:pt idx="172">
                  <c:v>-6.697811</c:v>
                </c:pt>
                <c:pt idx="173">
                  <c:v>-4.231878</c:v>
                </c:pt>
                <c:pt idx="174">
                  <c:v>-8.409381</c:v>
                </c:pt>
                <c:pt idx="175">
                  <c:v>-10.456225</c:v>
                </c:pt>
                <c:pt idx="176">
                  <c:v>-11.329549</c:v>
                </c:pt>
                <c:pt idx="177">
                  <c:v>-11.08003</c:v>
                </c:pt>
                <c:pt idx="178">
                  <c:v>-7.555853</c:v>
                </c:pt>
                <c:pt idx="179">
                  <c:v>-4.642393</c:v>
                </c:pt>
                <c:pt idx="180">
                  <c:v>0.915526</c:v>
                </c:pt>
                <c:pt idx="181">
                  <c:v>3.132998</c:v>
                </c:pt>
                <c:pt idx="182">
                  <c:v>-0.069394</c:v>
                </c:pt>
                <c:pt idx="183">
                  <c:v>-1.263611</c:v>
                </c:pt>
                <c:pt idx="184">
                  <c:v>-1.500708</c:v>
                </c:pt>
                <c:pt idx="185">
                  <c:v>-2.121688</c:v>
                </c:pt>
                <c:pt idx="186">
                  <c:v>-3.780701</c:v>
                </c:pt>
                <c:pt idx="187">
                  <c:v>0.561879</c:v>
                </c:pt>
                <c:pt idx="188">
                  <c:v>0.498023</c:v>
                </c:pt>
                <c:pt idx="189">
                  <c:v>2.027571</c:v>
                </c:pt>
                <c:pt idx="190">
                  <c:v>-0.161105</c:v>
                </c:pt>
                <c:pt idx="191">
                  <c:v>-1.648928</c:v>
                </c:pt>
                <c:pt idx="192">
                  <c:v>-0.458821</c:v>
                </c:pt>
                <c:pt idx="193">
                  <c:v>-2.845091</c:v>
                </c:pt>
                <c:pt idx="194">
                  <c:v>-2.651866</c:v>
                </c:pt>
                <c:pt idx="195">
                  <c:v>-3.322281</c:v>
                </c:pt>
                <c:pt idx="196">
                  <c:v>-3.458239</c:v>
                </c:pt>
                <c:pt idx="197">
                  <c:v>-3.217211</c:v>
                </c:pt>
                <c:pt idx="198">
                  <c:v>-1.709224</c:v>
                </c:pt>
                <c:pt idx="199">
                  <c:v>-2.739606</c:v>
                </c:pt>
                <c:pt idx="200">
                  <c:v>-0.930586</c:v>
                </c:pt>
                <c:pt idx="201">
                  <c:v>-0.955129</c:v>
                </c:pt>
                <c:pt idx="202">
                  <c:v>0.710803</c:v>
                </c:pt>
                <c:pt idx="203">
                  <c:v>2.877628</c:v>
                </c:pt>
                <c:pt idx="204">
                  <c:v>1.81515</c:v>
                </c:pt>
                <c:pt idx="205">
                  <c:v>1.114658</c:v>
                </c:pt>
                <c:pt idx="206">
                  <c:v>1.124681</c:v>
                </c:pt>
                <c:pt idx="207">
                  <c:v>3.540685</c:v>
                </c:pt>
                <c:pt idx="208">
                  <c:v>4.614209</c:v>
                </c:pt>
                <c:pt idx="209">
                  <c:v>7.574418</c:v>
                </c:pt>
                <c:pt idx="210">
                  <c:v>7.40598</c:v>
                </c:pt>
                <c:pt idx="211">
                  <c:v>4.762778</c:v>
                </c:pt>
                <c:pt idx="212">
                  <c:v>6.863915</c:v>
                </c:pt>
                <c:pt idx="213">
                  <c:v>6.526954</c:v>
                </c:pt>
                <c:pt idx="214">
                  <c:v>6.856565</c:v>
                </c:pt>
                <c:pt idx="215">
                  <c:v>9.967679</c:v>
                </c:pt>
                <c:pt idx="216">
                  <c:v>12.479127</c:v>
                </c:pt>
                <c:pt idx="217">
                  <c:v>14.309224</c:v>
                </c:pt>
                <c:pt idx="218">
                  <c:v>16.61473</c:v>
                </c:pt>
                <c:pt idx="219">
                  <c:v>15.951162</c:v>
                </c:pt>
                <c:pt idx="220">
                  <c:v>17.631791</c:v>
                </c:pt>
                <c:pt idx="221">
                  <c:v>13.089436</c:v>
                </c:pt>
                <c:pt idx="222">
                  <c:v>14.051323</c:v>
                </c:pt>
                <c:pt idx="223">
                  <c:v>13.636796</c:v>
                </c:pt>
                <c:pt idx="224">
                  <c:v>12.773313</c:v>
                </c:pt>
                <c:pt idx="225">
                  <c:v>14.112284</c:v>
                </c:pt>
                <c:pt idx="226">
                  <c:v>12.371392</c:v>
                </c:pt>
                <c:pt idx="227">
                  <c:v>14.34447</c:v>
                </c:pt>
                <c:pt idx="228">
                  <c:v>16.286974</c:v>
                </c:pt>
                <c:pt idx="229">
                  <c:v>14.081226</c:v>
                </c:pt>
                <c:pt idx="230">
                  <c:v>16.460977</c:v>
                </c:pt>
                <c:pt idx="231">
                  <c:v>17.373461</c:v>
                </c:pt>
                <c:pt idx="232">
                  <c:v>20.060787</c:v>
                </c:pt>
                <c:pt idx="233">
                  <c:v>18.715301</c:v>
                </c:pt>
                <c:pt idx="234">
                  <c:v>21.265187</c:v>
                </c:pt>
                <c:pt idx="235">
                  <c:v>19.662776</c:v>
                </c:pt>
                <c:pt idx="236">
                  <c:v>14.576371</c:v>
                </c:pt>
                <c:pt idx="237">
                  <c:v>15.698178</c:v>
                </c:pt>
                <c:pt idx="238">
                  <c:v>13.583415</c:v>
                </c:pt>
                <c:pt idx="239">
                  <c:v>12.3374</c:v>
                </c:pt>
                <c:pt idx="240">
                  <c:v>13.329936</c:v>
                </c:pt>
                <c:pt idx="241">
                  <c:v>13.90741</c:v>
                </c:pt>
                <c:pt idx="242">
                  <c:v>11.277177</c:v>
                </c:pt>
                <c:pt idx="243">
                  <c:v>12.173505</c:v>
                </c:pt>
                <c:pt idx="244">
                  <c:v>13.099288</c:v>
                </c:pt>
                <c:pt idx="245">
                  <c:v>10.030227</c:v>
                </c:pt>
                <c:pt idx="246">
                  <c:v>7.137428</c:v>
                </c:pt>
                <c:pt idx="247">
                  <c:v>8.226237</c:v>
                </c:pt>
                <c:pt idx="248">
                  <c:v>7.159554</c:v>
                </c:pt>
              </c:numCache>
            </c:numRef>
          </c:val>
          <c:smooth val="0"/>
        </c:ser>
        <c:marker val="1"/>
        <c:axId val="36884841"/>
        <c:axId val="63528114"/>
      </c:lineChart>
      <c:dateAx>
        <c:axId val="36884841"/>
        <c:scaling>
          <c:orientation val="minMax"/>
        </c:scaling>
        <c:axPos val="b"/>
        <c:delete val="0"/>
        <c:numFmt formatCode="yyyymmdd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3528114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352811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848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925"/>
          <c:y val="0.88225"/>
          <c:w val="0.55775"/>
          <c:h val="0.1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Fund &amp; Banchmark Last 1 Year ROI</a:t>
            </a:r>
          </a:p>
        </c:rich>
      </c:tx>
      <c:layout>
        <c:manualLayout>
          <c:xMode val="factor"/>
          <c:yMode val="factor"/>
          <c:x val="-0.009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1"/>
          <c:h val="0.89225"/>
        </c:manualLayout>
      </c:layout>
      <c:lineChart>
        <c:grouping val="standard"/>
        <c:varyColors val="0"/>
        <c:ser>
          <c:idx val="0"/>
          <c:order val="0"/>
          <c:tx>
            <c:strRef>
              <c:f>Chart!$T$2</c:f>
              <c:strCache>
                <c:ptCount val="1"/>
                <c:pt idx="0">
                  <c:v>0050 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Chart!$M$3:$M$251</c:f>
              <c:strCache>
                <c:ptCount val="249"/>
                <c:pt idx="0">
                  <c:v>40644</c:v>
                </c:pt>
                <c:pt idx="1">
                  <c:v>40645</c:v>
                </c:pt>
                <c:pt idx="2">
                  <c:v>40646</c:v>
                </c:pt>
                <c:pt idx="3">
                  <c:v>40647</c:v>
                </c:pt>
                <c:pt idx="4">
                  <c:v>40648</c:v>
                </c:pt>
                <c:pt idx="5">
                  <c:v>40651</c:v>
                </c:pt>
                <c:pt idx="6">
                  <c:v>40652</c:v>
                </c:pt>
                <c:pt idx="7">
                  <c:v>40653</c:v>
                </c:pt>
                <c:pt idx="8">
                  <c:v>40654</c:v>
                </c:pt>
                <c:pt idx="9">
                  <c:v>40655</c:v>
                </c:pt>
                <c:pt idx="10">
                  <c:v>40658</c:v>
                </c:pt>
                <c:pt idx="11">
                  <c:v>40659</c:v>
                </c:pt>
                <c:pt idx="12">
                  <c:v>40660</c:v>
                </c:pt>
                <c:pt idx="13">
                  <c:v>40661</c:v>
                </c:pt>
                <c:pt idx="14">
                  <c:v>40662</c:v>
                </c:pt>
                <c:pt idx="15">
                  <c:v>40666</c:v>
                </c:pt>
                <c:pt idx="16">
                  <c:v>40667</c:v>
                </c:pt>
                <c:pt idx="17">
                  <c:v>40668</c:v>
                </c:pt>
                <c:pt idx="18">
                  <c:v>40669</c:v>
                </c:pt>
                <c:pt idx="19">
                  <c:v>40672</c:v>
                </c:pt>
                <c:pt idx="20">
                  <c:v>40673</c:v>
                </c:pt>
                <c:pt idx="21">
                  <c:v>40674</c:v>
                </c:pt>
                <c:pt idx="22">
                  <c:v>40675</c:v>
                </c:pt>
                <c:pt idx="23">
                  <c:v>40676</c:v>
                </c:pt>
                <c:pt idx="24">
                  <c:v>40679</c:v>
                </c:pt>
                <c:pt idx="25">
                  <c:v>40680</c:v>
                </c:pt>
                <c:pt idx="26">
                  <c:v>40681</c:v>
                </c:pt>
                <c:pt idx="27">
                  <c:v>40682</c:v>
                </c:pt>
                <c:pt idx="28">
                  <c:v>40683</c:v>
                </c:pt>
                <c:pt idx="29">
                  <c:v>40686</c:v>
                </c:pt>
                <c:pt idx="30">
                  <c:v>40687</c:v>
                </c:pt>
                <c:pt idx="31">
                  <c:v>40688</c:v>
                </c:pt>
                <c:pt idx="32">
                  <c:v>40689</c:v>
                </c:pt>
                <c:pt idx="33">
                  <c:v>40690</c:v>
                </c:pt>
                <c:pt idx="34">
                  <c:v>40693</c:v>
                </c:pt>
                <c:pt idx="35">
                  <c:v>40694</c:v>
                </c:pt>
                <c:pt idx="36">
                  <c:v>40695</c:v>
                </c:pt>
                <c:pt idx="37">
                  <c:v>40696</c:v>
                </c:pt>
                <c:pt idx="38">
                  <c:v>40697</c:v>
                </c:pt>
                <c:pt idx="39">
                  <c:v>40701</c:v>
                </c:pt>
                <c:pt idx="40">
                  <c:v>40702</c:v>
                </c:pt>
                <c:pt idx="41">
                  <c:v>40703</c:v>
                </c:pt>
                <c:pt idx="42">
                  <c:v>40704</c:v>
                </c:pt>
                <c:pt idx="43">
                  <c:v>40707</c:v>
                </c:pt>
                <c:pt idx="44">
                  <c:v>40708</c:v>
                </c:pt>
                <c:pt idx="45">
                  <c:v>40709</c:v>
                </c:pt>
                <c:pt idx="46">
                  <c:v>40710</c:v>
                </c:pt>
                <c:pt idx="47">
                  <c:v>40711</c:v>
                </c:pt>
                <c:pt idx="48">
                  <c:v>40714</c:v>
                </c:pt>
                <c:pt idx="49">
                  <c:v>40715</c:v>
                </c:pt>
                <c:pt idx="50">
                  <c:v>40716</c:v>
                </c:pt>
                <c:pt idx="51">
                  <c:v>40717</c:v>
                </c:pt>
                <c:pt idx="52">
                  <c:v>40718</c:v>
                </c:pt>
                <c:pt idx="53">
                  <c:v>40721</c:v>
                </c:pt>
                <c:pt idx="54">
                  <c:v>40722</c:v>
                </c:pt>
                <c:pt idx="55">
                  <c:v>40723</c:v>
                </c:pt>
                <c:pt idx="56">
                  <c:v>40724</c:v>
                </c:pt>
                <c:pt idx="57">
                  <c:v>40725</c:v>
                </c:pt>
                <c:pt idx="58">
                  <c:v>40728</c:v>
                </c:pt>
                <c:pt idx="59">
                  <c:v>40729</c:v>
                </c:pt>
                <c:pt idx="60">
                  <c:v>40730</c:v>
                </c:pt>
                <c:pt idx="61">
                  <c:v>40731</c:v>
                </c:pt>
                <c:pt idx="62">
                  <c:v>40732</c:v>
                </c:pt>
                <c:pt idx="63">
                  <c:v>40735</c:v>
                </c:pt>
                <c:pt idx="64">
                  <c:v>40736</c:v>
                </c:pt>
                <c:pt idx="65">
                  <c:v>40737</c:v>
                </c:pt>
                <c:pt idx="66">
                  <c:v>40738</c:v>
                </c:pt>
                <c:pt idx="67">
                  <c:v>40739</c:v>
                </c:pt>
                <c:pt idx="68">
                  <c:v>40742</c:v>
                </c:pt>
                <c:pt idx="69">
                  <c:v>40743</c:v>
                </c:pt>
                <c:pt idx="70">
                  <c:v>40744</c:v>
                </c:pt>
                <c:pt idx="71">
                  <c:v>40745</c:v>
                </c:pt>
                <c:pt idx="72">
                  <c:v>40746</c:v>
                </c:pt>
                <c:pt idx="73">
                  <c:v>40749</c:v>
                </c:pt>
                <c:pt idx="74">
                  <c:v>40750</c:v>
                </c:pt>
                <c:pt idx="75">
                  <c:v>40751</c:v>
                </c:pt>
                <c:pt idx="76">
                  <c:v>40752</c:v>
                </c:pt>
                <c:pt idx="77">
                  <c:v>40753</c:v>
                </c:pt>
                <c:pt idx="78">
                  <c:v>40756</c:v>
                </c:pt>
                <c:pt idx="79">
                  <c:v>40757</c:v>
                </c:pt>
                <c:pt idx="80">
                  <c:v>40758</c:v>
                </c:pt>
                <c:pt idx="81">
                  <c:v>40759</c:v>
                </c:pt>
                <c:pt idx="82">
                  <c:v>40760</c:v>
                </c:pt>
                <c:pt idx="83">
                  <c:v>40763</c:v>
                </c:pt>
                <c:pt idx="84">
                  <c:v>40764</c:v>
                </c:pt>
                <c:pt idx="85">
                  <c:v>40765</c:v>
                </c:pt>
                <c:pt idx="86">
                  <c:v>40766</c:v>
                </c:pt>
                <c:pt idx="87">
                  <c:v>40767</c:v>
                </c:pt>
                <c:pt idx="88">
                  <c:v>40770</c:v>
                </c:pt>
                <c:pt idx="89">
                  <c:v>40771</c:v>
                </c:pt>
                <c:pt idx="90">
                  <c:v>40772</c:v>
                </c:pt>
                <c:pt idx="91">
                  <c:v>40773</c:v>
                </c:pt>
                <c:pt idx="92">
                  <c:v>40774</c:v>
                </c:pt>
                <c:pt idx="93">
                  <c:v>40777</c:v>
                </c:pt>
                <c:pt idx="94">
                  <c:v>40778</c:v>
                </c:pt>
                <c:pt idx="95">
                  <c:v>40779</c:v>
                </c:pt>
                <c:pt idx="96">
                  <c:v>40780</c:v>
                </c:pt>
                <c:pt idx="97">
                  <c:v>40781</c:v>
                </c:pt>
                <c:pt idx="98">
                  <c:v>40784</c:v>
                </c:pt>
                <c:pt idx="99">
                  <c:v>40785</c:v>
                </c:pt>
                <c:pt idx="100">
                  <c:v>40786</c:v>
                </c:pt>
                <c:pt idx="101">
                  <c:v>40787</c:v>
                </c:pt>
                <c:pt idx="102">
                  <c:v>40788</c:v>
                </c:pt>
                <c:pt idx="103">
                  <c:v>40791</c:v>
                </c:pt>
                <c:pt idx="104">
                  <c:v>40792</c:v>
                </c:pt>
                <c:pt idx="105">
                  <c:v>40793</c:v>
                </c:pt>
                <c:pt idx="106">
                  <c:v>40794</c:v>
                </c:pt>
                <c:pt idx="107">
                  <c:v>40795</c:v>
                </c:pt>
                <c:pt idx="108">
                  <c:v>40799</c:v>
                </c:pt>
                <c:pt idx="109">
                  <c:v>40800</c:v>
                </c:pt>
                <c:pt idx="110">
                  <c:v>40801</c:v>
                </c:pt>
                <c:pt idx="111">
                  <c:v>40802</c:v>
                </c:pt>
                <c:pt idx="112">
                  <c:v>40805</c:v>
                </c:pt>
                <c:pt idx="113">
                  <c:v>40806</c:v>
                </c:pt>
                <c:pt idx="114">
                  <c:v>40807</c:v>
                </c:pt>
                <c:pt idx="115">
                  <c:v>40808</c:v>
                </c:pt>
                <c:pt idx="116">
                  <c:v>40809</c:v>
                </c:pt>
                <c:pt idx="117">
                  <c:v>40812</c:v>
                </c:pt>
                <c:pt idx="118">
                  <c:v>40813</c:v>
                </c:pt>
                <c:pt idx="119">
                  <c:v>40814</c:v>
                </c:pt>
                <c:pt idx="120">
                  <c:v>40815</c:v>
                </c:pt>
                <c:pt idx="121">
                  <c:v>40816</c:v>
                </c:pt>
                <c:pt idx="122">
                  <c:v>40819</c:v>
                </c:pt>
                <c:pt idx="123">
                  <c:v>40820</c:v>
                </c:pt>
                <c:pt idx="124">
                  <c:v>40821</c:v>
                </c:pt>
                <c:pt idx="125">
                  <c:v>40822</c:v>
                </c:pt>
                <c:pt idx="126">
                  <c:v>40823</c:v>
                </c:pt>
                <c:pt idx="127">
                  <c:v>40827</c:v>
                </c:pt>
                <c:pt idx="128">
                  <c:v>40828</c:v>
                </c:pt>
                <c:pt idx="129">
                  <c:v>40829</c:v>
                </c:pt>
                <c:pt idx="130">
                  <c:v>40830</c:v>
                </c:pt>
                <c:pt idx="131">
                  <c:v>40833</c:v>
                </c:pt>
                <c:pt idx="132">
                  <c:v>40834</c:v>
                </c:pt>
                <c:pt idx="133">
                  <c:v>40835</c:v>
                </c:pt>
                <c:pt idx="134">
                  <c:v>40836</c:v>
                </c:pt>
                <c:pt idx="135">
                  <c:v>40837</c:v>
                </c:pt>
                <c:pt idx="136">
                  <c:v>40840</c:v>
                </c:pt>
                <c:pt idx="137">
                  <c:v>40841</c:v>
                </c:pt>
                <c:pt idx="138">
                  <c:v>40842</c:v>
                </c:pt>
                <c:pt idx="139">
                  <c:v>40843</c:v>
                </c:pt>
                <c:pt idx="140">
                  <c:v>40844</c:v>
                </c:pt>
                <c:pt idx="141">
                  <c:v>40847</c:v>
                </c:pt>
                <c:pt idx="142">
                  <c:v>40848</c:v>
                </c:pt>
                <c:pt idx="143">
                  <c:v>40849</c:v>
                </c:pt>
                <c:pt idx="144">
                  <c:v>40850</c:v>
                </c:pt>
                <c:pt idx="145">
                  <c:v>40851</c:v>
                </c:pt>
                <c:pt idx="146">
                  <c:v>40854</c:v>
                </c:pt>
                <c:pt idx="147">
                  <c:v>40855</c:v>
                </c:pt>
                <c:pt idx="148">
                  <c:v>40856</c:v>
                </c:pt>
                <c:pt idx="149">
                  <c:v>40857</c:v>
                </c:pt>
                <c:pt idx="150">
                  <c:v>40858</c:v>
                </c:pt>
                <c:pt idx="151">
                  <c:v>40861</c:v>
                </c:pt>
                <c:pt idx="152">
                  <c:v>40862</c:v>
                </c:pt>
                <c:pt idx="153">
                  <c:v>40863</c:v>
                </c:pt>
                <c:pt idx="154">
                  <c:v>40864</c:v>
                </c:pt>
                <c:pt idx="155">
                  <c:v>40865</c:v>
                </c:pt>
                <c:pt idx="156">
                  <c:v>40868</c:v>
                </c:pt>
                <c:pt idx="157">
                  <c:v>40869</c:v>
                </c:pt>
                <c:pt idx="158">
                  <c:v>40870</c:v>
                </c:pt>
                <c:pt idx="159">
                  <c:v>40871</c:v>
                </c:pt>
                <c:pt idx="160">
                  <c:v>40872</c:v>
                </c:pt>
                <c:pt idx="161">
                  <c:v>40875</c:v>
                </c:pt>
                <c:pt idx="162">
                  <c:v>40876</c:v>
                </c:pt>
                <c:pt idx="163">
                  <c:v>40877</c:v>
                </c:pt>
                <c:pt idx="164">
                  <c:v>40878</c:v>
                </c:pt>
                <c:pt idx="165">
                  <c:v>40879</c:v>
                </c:pt>
                <c:pt idx="166">
                  <c:v>40882</c:v>
                </c:pt>
                <c:pt idx="167">
                  <c:v>40883</c:v>
                </c:pt>
                <c:pt idx="168">
                  <c:v>40884</c:v>
                </c:pt>
                <c:pt idx="169">
                  <c:v>40885</c:v>
                </c:pt>
                <c:pt idx="170">
                  <c:v>40886</c:v>
                </c:pt>
                <c:pt idx="171">
                  <c:v>40889</c:v>
                </c:pt>
                <c:pt idx="172">
                  <c:v>40890</c:v>
                </c:pt>
                <c:pt idx="173">
                  <c:v>40891</c:v>
                </c:pt>
                <c:pt idx="174">
                  <c:v>40892</c:v>
                </c:pt>
                <c:pt idx="175">
                  <c:v>40893</c:v>
                </c:pt>
                <c:pt idx="176">
                  <c:v>40896</c:v>
                </c:pt>
                <c:pt idx="177">
                  <c:v>40897</c:v>
                </c:pt>
                <c:pt idx="178">
                  <c:v>40898</c:v>
                </c:pt>
                <c:pt idx="179">
                  <c:v>40899</c:v>
                </c:pt>
                <c:pt idx="180">
                  <c:v>40900</c:v>
                </c:pt>
                <c:pt idx="181">
                  <c:v>40903</c:v>
                </c:pt>
                <c:pt idx="182">
                  <c:v>40904</c:v>
                </c:pt>
                <c:pt idx="183">
                  <c:v>40905</c:v>
                </c:pt>
                <c:pt idx="184">
                  <c:v>40906</c:v>
                </c:pt>
                <c:pt idx="185">
                  <c:v>40907</c:v>
                </c:pt>
                <c:pt idx="186">
                  <c:v>40910</c:v>
                </c:pt>
                <c:pt idx="187">
                  <c:v>40911</c:v>
                </c:pt>
                <c:pt idx="188">
                  <c:v>40912</c:v>
                </c:pt>
                <c:pt idx="189">
                  <c:v>40913</c:v>
                </c:pt>
                <c:pt idx="190">
                  <c:v>40914</c:v>
                </c:pt>
                <c:pt idx="191">
                  <c:v>40917</c:v>
                </c:pt>
                <c:pt idx="192">
                  <c:v>40918</c:v>
                </c:pt>
                <c:pt idx="193">
                  <c:v>40919</c:v>
                </c:pt>
                <c:pt idx="194">
                  <c:v>40920</c:v>
                </c:pt>
                <c:pt idx="195">
                  <c:v>40921</c:v>
                </c:pt>
                <c:pt idx="196">
                  <c:v>40924</c:v>
                </c:pt>
                <c:pt idx="197">
                  <c:v>40925</c:v>
                </c:pt>
                <c:pt idx="198">
                  <c:v>40926</c:v>
                </c:pt>
                <c:pt idx="199">
                  <c:v>40938</c:v>
                </c:pt>
                <c:pt idx="200">
                  <c:v>40939</c:v>
                </c:pt>
                <c:pt idx="201">
                  <c:v>40940</c:v>
                </c:pt>
                <c:pt idx="202">
                  <c:v>40941</c:v>
                </c:pt>
                <c:pt idx="203">
                  <c:v>40942</c:v>
                </c:pt>
                <c:pt idx="204">
                  <c:v>40943</c:v>
                </c:pt>
                <c:pt idx="205">
                  <c:v>40945</c:v>
                </c:pt>
                <c:pt idx="206">
                  <c:v>40946</c:v>
                </c:pt>
                <c:pt idx="207">
                  <c:v>40947</c:v>
                </c:pt>
                <c:pt idx="208">
                  <c:v>40948</c:v>
                </c:pt>
                <c:pt idx="209">
                  <c:v>40949</c:v>
                </c:pt>
                <c:pt idx="210">
                  <c:v>40952</c:v>
                </c:pt>
                <c:pt idx="211">
                  <c:v>40953</c:v>
                </c:pt>
                <c:pt idx="212">
                  <c:v>40954</c:v>
                </c:pt>
                <c:pt idx="213">
                  <c:v>40955</c:v>
                </c:pt>
                <c:pt idx="214">
                  <c:v>40956</c:v>
                </c:pt>
                <c:pt idx="215">
                  <c:v>40959</c:v>
                </c:pt>
                <c:pt idx="216">
                  <c:v>40960</c:v>
                </c:pt>
                <c:pt idx="217">
                  <c:v>40961</c:v>
                </c:pt>
                <c:pt idx="218">
                  <c:v>40962</c:v>
                </c:pt>
                <c:pt idx="219">
                  <c:v>40963</c:v>
                </c:pt>
                <c:pt idx="220">
                  <c:v>40968</c:v>
                </c:pt>
                <c:pt idx="221">
                  <c:v>40969</c:v>
                </c:pt>
                <c:pt idx="222">
                  <c:v>40970</c:v>
                </c:pt>
                <c:pt idx="223">
                  <c:v>40971</c:v>
                </c:pt>
                <c:pt idx="224">
                  <c:v>40973</c:v>
                </c:pt>
                <c:pt idx="225">
                  <c:v>40974</c:v>
                </c:pt>
                <c:pt idx="226">
                  <c:v>40975</c:v>
                </c:pt>
                <c:pt idx="227">
                  <c:v>40976</c:v>
                </c:pt>
                <c:pt idx="228">
                  <c:v>40977</c:v>
                </c:pt>
                <c:pt idx="229">
                  <c:v>40980</c:v>
                </c:pt>
                <c:pt idx="230">
                  <c:v>40981</c:v>
                </c:pt>
                <c:pt idx="231">
                  <c:v>40982</c:v>
                </c:pt>
                <c:pt idx="232">
                  <c:v>40983</c:v>
                </c:pt>
                <c:pt idx="233">
                  <c:v>40984</c:v>
                </c:pt>
                <c:pt idx="234">
                  <c:v>40987</c:v>
                </c:pt>
                <c:pt idx="235">
                  <c:v>40988</c:v>
                </c:pt>
                <c:pt idx="236">
                  <c:v>40989</c:v>
                </c:pt>
                <c:pt idx="237">
                  <c:v>40990</c:v>
                </c:pt>
                <c:pt idx="238">
                  <c:v>40991</c:v>
                </c:pt>
                <c:pt idx="239">
                  <c:v>40994</c:v>
                </c:pt>
                <c:pt idx="240">
                  <c:v>40995</c:v>
                </c:pt>
                <c:pt idx="241">
                  <c:v>40996</c:v>
                </c:pt>
                <c:pt idx="242">
                  <c:v>40997</c:v>
                </c:pt>
                <c:pt idx="243">
                  <c:v>40998</c:v>
                </c:pt>
                <c:pt idx="244">
                  <c:v>41001</c:v>
                </c:pt>
                <c:pt idx="245">
                  <c:v>41002</c:v>
                </c:pt>
                <c:pt idx="246">
                  <c:v>41004</c:v>
                </c:pt>
                <c:pt idx="247">
                  <c:v>41005</c:v>
                </c:pt>
                <c:pt idx="248">
                  <c:v>41008</c:v>
                </c:pt>
              </c:strCache>
            </c:strRef>
          </c:cat>
          <c:val>
            <c:numRef>
              <c:f>Chart!$T$3:$T$251</c:f>
              <c:numCache>
                <c:ptCount val="249"/>
                <c:pt idx="0">
                  <c:v>14.976588</c:v>
                </c:pt>
                <c:pt idx="1">
                  <c:v>12.42606</c:v>
                </c:pt>
                <c:pt idx="2">
                  <c:v>14.474685</c:v>
                </c:pt>
                <c:pt idx="3">
                  <c:v>13.661091</c:v>
                </c:pt>
                <c:pt idx="4">
                  <c:v>11.530844</c:v>
                </c:pt>
                <c:pt idx="5">
                  <c:v>12.622698</c:v>
                </c:pt>
                <c:pt idx="6">
                  <c:v>14.396734</c:v>
                </c:pt>
                <c:pt idx="7">
                  <c:v>16.522729</c:v>
                </c:pt>
                <c:pt idx="8">
                  <c:v>17.390261</c:v>
                </c:pt>
                <c:pt idx="9">
                  <c:v>17.639049</c:v>
                </c:pt>
                <c:pt idx="10">
                  <c:v>16.797173</c:v>
                </c:pt>
                <c:pt idx="11">
                  <c:v>14.235298</c:v>
                </c:pt>
                <c:pt idx="12">
                  <c:v>15.888488</c:v>
                </c:pt>
                <c:pt idx="13">
                  <c:v>17.26718</c:v>
                </c:pt>
                <c:pt idx="14">
                  <c:v>18.178965</c:v>
                </c:pt>
                <c:pt idx="15">
                  <c:v>18.223959</c:v>
                </c:pt>
                <c:pt idx="16">
                  <c:v>17.726962</c:v>
                </c:pt>
                <c:pt idx="17">
                  <c:v>22.244188</c:v>
                </c:pt>
                <c:pt idx="18">
                  <c:v>23.338581</c:v>
                </c:pt>
                <c:pt idx="19">
                  <c:v>24.526976</c:v>
                </c:pt>
                <c:pt idx="20">
                  <c:v>22.933976</c:v>
                </c:pt>
                <c:pt idx="21">
                  <c:v>24.048408</c:v>
                </c:pt>
                <c:pt idx="22">
                  <c:v>24.375217</c:v>
                </c:pt>
                <c:pt idx="23">
                  <c:v>20.959265</c:v>
                </c:pt>
                <c:pt idx="24">
                  <c:v>19.868135</c:v>
                </c:pt>
                <c:pt idx="25">
                  <c:v>22.368041</c:v>
                </c:pt>
                <c:pt idx="26">
                  <c:v>23.322627</c:v>
                </c:pt>
                <c:pt idx="27">
                  <c:v>23.691345</c:v>
                </c:pt>
                <c:pt idx="28">
                  <c:v>25.032646</c:v>
                </c:pt>
                <c:pt idx="29">
                  <c:v>25.897393</c:v>
                </c:pt>
                <c:pt idx="30">
                  <c:v>24.951732</c:v>
                </c:pt>
                <c:pt idx="31">
                  <c:v>27.954817</c:v>
                </c:pt>
                <c:pt idx="32">
                  <c:v>27.361373</c:v>
                </c:pt>
                <c:pt idx="33">
                  <c:v>27.008728</c:v>
                </c:pt>
                <c:pt idx="34">
                  <c:v>26.265992</c:v>
                </c:pt>
                <c:pt idx="35">
                  <c:v>27.421075</c:v>
                </c:pt>
                <c:pt idx="36">
                  <c:v>30.503993</c:v>
                </c:pt>
                <c:pt idx="37">
                  <c:v>31.074091</c:v>
                </c:pt>
                <c:pt idx="38">
                  <c:v>28.904254</c:v>
                </c:pt>
                <c:pt idx="39">
                  <c:v>33.101804</c:v>
                </c:pt>
                <c:pt idx="40">
                  <c:v>32.994228</c:v>
                </c:pt>
                <c:pt idx="41">
                  <c:v>33.771221</c:v>
                </c:pt>
                <c:pt idx="42">
                  <c:v>29.027704</c:v>
                </c:pt>
                <c:pt idx="43">
                  <c:v>24.878172</c:v>
                </c:pt>
                <c:pt idx="44">
                  <c:v>25.088089</c:v>
                </c:pt>
                <c:pt idx="45">
                  <c:v>23.811584</c:v>
                </c:pt>
                <c:pt idx="46">
                  <c:v>21.333304</c:v>
                </c:pt>
                <c:pt idx="47">
                  <c:v>19.684893</c:v>
                </c:pt>
                <c:pt idx="48">
                  <c:v>19.17801</c:v>
                </c:pt>
                <c:pt idx="49">
                  <c:v>18.049314</c:v>
                </c:pt>
                <c:pt idx="50">
                  <c:v>18.976057</c:v>
                </c:pt>
                <c:pt idx="51">
                  <c:v>18.762451</c:v>
                </c:pt>
                <c:pt idx="52">
                  <c:v>17.604406</c:v>
                </c:pt>
                <c:pt idx="53">
                  <c:v>18.423696</c:v>
                </c:pt>
                <c:pt idx="54">
                  <c:v>17.856878</c:v>
                </c:pt>
                <c:pt idx="55">
                  <c:v>20.964422</c:v>
                </c:pt>
                <c:pt idx="56">
                  <c:v>24.127188</c:v>
                </c:pt>
                <c:pt idx="57">
                  <c:v>27.226919</c:v>
                </c:pt>
                <c:pt idx="58">
                  <c:v>26.557252</c:v>
                </c:pt>
                <c:pt idx="59">
                  <c:v>24.340432</c:v>
                </c:pt>
                <c:pt idx="60">
                  <c:v>22.993266</c:v>
                </c:pt>
                <c:pt idx="61">
                  <c:v>21.82961</c:v>
                </c:pt>
                <c:pt idx="62">
                  <c:v>19.890063</c:v>
                </c:pt>
                <c:pt idx="63">
                  <c:v>18.085823</c:v>
                </c:pt>
                <c:pt idx="64">
                  <c:v>15.82422</c:v>
                </c:pt>
                <c:pt idx="65">
                  <c:v>16.966676</c:v>
                </c:pt>
                <c:pt idx="66">
                  <c:v>14.977483</c:v>
                </c:pt>
                <c:pt idx="67">
                  <c:v>15.84914</c:v>
                </c:pt>
                <c:pt idx="68">
                  <c:v>15.728117</c:v>
                </c:pt>
                <c:pt idx="69">
                  <c:v>15.932196</c:v>
                </c:pt>
                <c:pt idx="70">
                  <c:v>18.160003</c:v>
                </c:pt>
                <c:pt idx="71">
                  <c:v>18.861002</c:v>
                </c:pt>
                <c:pt idx="72">
                  <c:v>20.229632</c:v>
                </c:pt>
                <c:pt idx="73">
                  <c:v>17.532989</c:v>
                </c:pt>
                <c:pt idx="74">
                  <c:v>18.594007</c:v>
                </c:pt>
                <c:pt idx="75">
                  <c:v>18.814026</c:v>
                </c:pt>
                <c:pt idx="76">
                  <c:v>17.061755</c:v>
                </c:pt>
                <c:pt idx="77">
                  <c:v>15.681717</c:v>
                </c:pt>
                <c:pt idx="78">
                  <c:v>16.258779</c:v>
                </c:pt>
                <c:pt idx="79">
                  <c:v>12.268942</c:v>
                </c:pt>
                <c:pt idx="80">
                  <c:v>9.803734</c:v>
                </c:pt>
                <c:pt idx="81">
                  <c:v>8.326878</c:v>
                </c:pt>
                <c:pt idx="82">
                  <c:v>2.950504</c:v>
                </c:pt>
                <c:pt idx="83">
                  <c:v>-0.357528</c:v>
                </c:pt>
                <c:pt idx="84">
                  <c:v>-2.273278</c:v>
                </c:pt>
                <c:pt idx="85">
                  <c:v>1.622008</c:v>
                </c:pt>
                <c:pt idx="86">
                  <c:v>2.510565</c:v>
                </c:pt>
                <c:pt idx="87">
                  <c:v>1.697977</c:v>
                </c:pt>
                <c:pt idx="88">
                  <c:v>3.721295</c:v>
                </c:pt>
                <c:pt idx="89">
                  <c:v>2.703394</c:v>
                </c:pt>
                <c:pt idx="90">
                  <c:v>2.207073</c:v>
                </c:pt>
                <c:pt idx="91">
                  <c:v>0.745575</c:v>
                </c:pt>
                <c:pt idx="92">
                  <c:v>-2.86747</c:v>
                </c:pt>
                <c:pt idx="93">
                  <c:v>-2.430646</c:v>
                </c:pt>
                <c:pt idx="94">
                  <c:v>-0.111541</c:v>
                </c:pt>
                <c:pt idx="95">
                  <c:v>0.053605</c:v>
                </c:pt>
                <c:pt idx="96">
                  <c:v>1.152126</c:v>
                </c:pt>
                <c:pt idx="97">
                  <c:v>2.381944</c:v>
                </c:pt>
                <c:pt idx="98">
                  <c:v>3.659205</c:v>
                </c:pt>
                <c:pt idx="99">
                  <c:v>3.967505</c:v>
                </c:pt>
                <c:pt idx="100">
                  <c:v>7.077401</c:v>
                </c:pt>
                <c:pt idx="101">
                  <c:v>7.406615</c:v>
                </c:pt>
                <c:pt idx="102">
                  <c:v>6.436681</c:v>
                </c:pt>
                <c:pt idx="103">
                  <c:v>2.008641</c:v>
                </c:pt>
                <c:pt idx="104">
                  <c:v>-0.749267</c:v>
                </c:pt>
                <c:pt idx="105">
                  <c:v>1.656269</c:v>
                </c:pt>
                <c:pt idx="106">
                  <c:v>2.218197</c:v>
                </c:pt>
                <c:pt idx="107">
                  <c:v>3.131509</c:v>
                </c:pt>
                <c:pt idx="108">
                  <c:v>-4.018524</c:v>
                </c:pt>
                <c:pt idx="109">
                  <c:v>-6.345637</c:v>
                </c:pt>
                <c:pt idx="110">
                  <c:v>-4.504071</c:v>
                </c:pt>
                <c:pt idx="111">
                  <c:v>-1.319828</c:v>
                </c:pt>
                <c:pt idx="112">
                  <c:v>-3.190802</c:v>
                </c:pt>
                <c:pt idx="113">
                  <c:v>-3.300143</c:v>
                </c:pt>
                <c:pt idx="114">
                  <c:v>-2.874782</c:v>
                </c:pt>
                <c:pt idx="115">
                  <c:v>-5.989162</c:v>
                </c:pt>
                <c:pt idx="116">
                  <c:v>-9.356535</c:v>
                </c:pt>
                <c:pt idx="117">
                  <c:v>-10.449529</c:v>
                </c:pt>
                <c:pt idx="118">
                  <c:v>-7.747574</c:v>
                </c:pt>
                <c:pt idx="119">
                  <c:v>-7.082099</c:v>
                </c:pt>
                <c:pt idx="120">
                  <c:v>-7.264322</c:v>
                </c:pt>
                <c:pt idx="121">
                  <c:v>-6.686361</c:v>
                </c:pt>
                <c:pt idx="122">
                  <c:v>-9.449724</c:v>
                </c:pt>
                <c:pt idx="123">
                  <c:v>-8.929594</c:v>
                </c:pt>
                <c:pt idx="124">
                  <c:v>-8.933652</c:v>
                </c:pt>
                <c:pt idx="125">
                  <c:v>-7.855906</c:v>
                </c:pt>
                <c:pt idx="126">
                  <c:v>-6.887283</c:v>
                </c:pt>
                <c:pt idx="127">
                  <c:v>-3.085894</c:v>
                </c:pt>
                <c:pt idx="128">
                  <c:v>-2.182797</c:v>
                </c:pt>
                <c:pt idx="129">
                  <c:v>-2.105666</c:v>
                </c:pt>
                <c:pt idx="130">
                  <c:v>-4.688495</c:v>
                </c:pt>
                <c:pt idx="131">
                  <c:v>-3.241966</c:v>
                </c:pt>
                <c:pt idx="132">
                  <c:v>-2.7269</c:v>
                </c:pt>
                <c:pt idx="133">
                  <c:v>-2.606832</c:v>
                </c:pt>
                <c:pt idx="134">
                  <c:v>-5.132914</c:v>
                </c:pt>
                <c:pt idx="135">
                  <c:v>-4.948196</c:v>
                </c:pt>
                <c:pt idx="136">
                  <c:v>-2.549162</c:v>
                </c:pt>
                <c:pt idx="137">
                  <c:v>-4.090747</c:v>
                </c:pt>
                <c:pt idx="138">
                  <c:v>-4.106964</c:v>
                </c:pt>
                <c:pt idx="139">
                  <c:v>-3.428566</c:v>
                </c:pt>
                <c:pt idx="140">
                  <c:v>-3.309647</c:v>
                </c:pt>
                <c:pt idx="141">
                  <c:v>-2.753769</c:v>
                </c:pt>
                <c:pt idx="142">
                  <c:v>-3.935317</c:v>
                </c:pt>
                <c:pt idx="143">
                  <c:v>-4.083834</c:v>
                </c:pt>
                <c:pt idx="144">
                  <c:v>-5.987514</c:v>
                </c:pt>
                <c:pt idx="145">
                  <c:v>-4.98756</c:v>
                </c:pt>
                <c:pt idx="146">
                  <c:v>-5.725169</c:v>
                </c:pt>
                <c:pt idx="147">
                  <c:v>-5.715502</c:v>
                </c:pt>
                <c:pt idx="148">
                  <c:v>-6.298282</c:v>
                </c:pt>
                <c:pt idx="149">
                  <c:v>-9.283162</c:v>
                </c:pt>
                <c:pt idx="150">
                  <c:v>-7.805234</c:v>
                </c:pt>
                <c:pt idx="151">
                  <c:v>-4.128608</c:v>
                </c:pt>
                <c:pt idx="152">
                  <c:v>-4.068682</c:v>
                </c:pt>
                <c:pt idx="153">
                  <c:v>-6.515048</c:v>
                </c:pt>
                <c:pt idx="154">
                  <c:v>-5.684751</c:v>
                </c:pt>
                <c:pt idx="155">
                  <c:v>-7.946697</c:v>
                </c:pt>
                <c:pt idx="156">
                  <c:v>-10.299957</c:v>
                </c:pt>
                <c:pt idx="157">
                  <c:v>-11.479562</c:v>
                </c:pt>
                <c:pt idx="158">
                  <c:v>-13.121637</c:v>
                </c:pt>
                <c:pt idx="159">
                  <c:v>-12.304147</c:v>
                </c:pt>
                <c:pt idx="160">
                  <c:v>-14.192546</c:v>
                </c:pt>
                <c:pt idx="161">
                  <c:v>-12.202614</c:v>
                </c:pt>
                <c:pt idx="162">
                  <c:v>-11.370185</c:v>
                </c:pt>
                <c:pt idx="163">
                  <c:v>-11.619905</c:v>
                </c:pt>
                <c:pt idx="164">
                  <c:v>-9.95577</c:v>
                </c:pt>
                <c:pt idx="165">
                  <c:v>-11.474037</c:v>
                </c:pt>
                <c:pt idx="166">
                  <c:v>-12.515533</c:v>
                </c:pt>
                <c:pt idx="167">
                  <c:v>-14.98393</c:v>
                </c:pt>
                <c:pt idx="168">
                  <c:v>-13.648373</c:v>
                </c:pt>
                <c:pt idx="169">
                  <c:v>-14.091572</c:v>
                </c:pt>
                <c:pt idx="170">
                  <c:v>-15.825943</c:v>
                </c:pt>
                <c:pt idx="171">
                  <c:v>-14.617256</c:v>
                </c:pt>
                <c:pt idx="172">
                  <c:v>-15.02834</c:v>
                </c:pt>
                <c:pt idx="173">
                  <c:v>-15.20603</c:v>
                </c:pt>
                <c:pt idx="174">
                  <c:v>-17.807028</c:v>
                </c:pt>
                <c:pt idx="175">
                  <c:v>-17.701168</c:v>
                </c:pt>
                <c:pt idx="176">
                  <c:v>-19.529712</c:v>
                </c:pt>
                <c:pt idx="177">
                  <c:v>-18.593636</c:v>
                </c:pt>
                <c:pt idx="178">
                  <c:v>-15.209478</c:v>
                </c:pt>
                <c:pt idx="179">
                  <c:v>-15.351447</c:v>
                </c:pt>
                <c:pt idx="180">
                  <c:v>-14.22803</c:v>
                </c:pt>
                <c:pt idx="181">
                  <c:v>-14.053524</c:v>
                </c:pt>
                <c:pt idx="182">
                  <c:v>-14.400131</c:v>
                </c:pt>
                <c:pt idx="183">
                  <c:v>-14.703725</c:v>
                </c:pt>
                <c:pt idx="184">
                  <c:v>-14.733773</c:v>
                </c:pt>
                <c:pt idx="185">
                  <c:v>-15.77347</c:v>
                </c:pt>
                <c:pt idx="186">
                  <c:v>-17.110131</c:v>
                </c:pt>
                <c:pt idx="187">
                  <c:v>-16.189942</c:v>
                </c:pt>
                <c:pt idx="188">
                  <c:v>-15.321506</c:v>
                </c:pt>
                <c:pt idx="189">
                  <c:v>-13.264226</c:v>
                </c:pt>
                <c:pt idx="190">
                  <c:v>-13.666385</c:v>
                </c:pt>
                <c:pt idx="191">
                  <c:v>-13.175842</c:v>
                </c:pt>
                <c:pt idx="192">
                  <c:v>-12.622975</c:v>
                </c:pt>
                <c:pt idx="193">
                  <c:v>-13.721818</c:v>
                </c:pt>
                <c:pt idx="194">
                  <c:v>-13.811617</c:v>
                </c:pt>
                <c:pt idx="195">
                  <c:v>-13.794122</c:v>
                </c:pt>
                <c:pt idx="196">
                  <c:v>-15.175239</c:v>
                </c:pt>
                <c:pt idx="197">
                  <c:v>-13.69602</c:v>
                </c:pt>
                <c:pt idx="198">
                  <c:v>-14.354878</c:v>
                </c:pt>
                <c:pt idx="199">
                  <c:v>-14.512359</c:v>
                </c:pt>
                <c:pt idx="200">
                  <c:v>-13.558843</c:v>
                </c:pt>
                <c:pt idx="201">
                  <c:v>-13.690362</c:v>
                </c:pt>
                <c:pt idx="202">
                  <c:v>-12.572447</c:v>
                </c:pt>
                <c:pt idx="203">
                  <c:v>-12.424488</c:v>
                </c:pt>
                <c:pt idx="204">
                  <c:v>-11.81621</c:v>
                </c:pt>
                <c:pt idx="205">
                  <c:v>-12.342288</c:v>
                </c:pt>
                <c:pt idx="206">
                  <c:v>-12.276528</c:v>
                </c:pt>
                <c:pt idx="207">
                  <c:v>-9.987637</c:v>
                </c:pt>
                <c:pt idx="208">
                  <c:v>-8.266462</c:v>
                </c:pt>
                <c:pt idx="209">
                  <c:v>-6.945108</c:v>
                </c:pt>
                <c:pt idx="210">
                  <c:v>-4.396111</c:v>
                </c:pt>
                <c:pt idx="211">
                  <c:v>-5.393891</c:v>
                </c:pt>
                <c:pt idx="212">
                  <c:v>-4.39879</c:v>
                </c:pt>
                <c:pt idx="213">
                  <c:v>-5.574694</c:v>
                </c:pt>
                <c:pt idx="214">
                  <c:v>-4.887268</c:v>
                </c:pt>
                <c:pt idx="215">
                  <c:v>-6.180656</c:v>
                </c:pt>
                <c:pt idx="216">
                  <c:v>-6.573793</c:v>
                </c:pt>
                <c:pt idx="217">
                  <c:v>-4.100874</c:v>
                </c:pt>
                <c:pt idx="218">
                  <c:v>-3.581375</c:v>
                </c:pt>
                <c:pt idx="219">
                  <c:v>-2.962967</c:v>
                </c:pt>
                <c:pt idx="220">
                  <c:v>-1.438886</c:v>
                </c:pt>
                <c:pt idx="221">
                  <c:v>-3.500155</c:v>
                </c:pt>
                <c:pt idx="222">
                  <c:v>-1.963951</c:v>
                </c:pt>
                <c:pt idx="223">
                  <c:v>-3.988767</c:v>
                </c:pt>
                <c:pt idx="224">
                  <c:v>-6.028412</c:v>
                </c:pt>
                <c:pt idx="225">
                  <c:v>-6.336179</c:v>
                </c:pt>
                <c:pt idx="226">
                  <c:v>-6.043159</c:v>
                </c:pt>
                <c:pt idx="227">
                  <c:v>-5.603715</c:v>
                </c:pt>
                <c:pt idx="228">
                  <c:v>-5.282965</c:v>
                </c:pt>
                <c:pt idx="229">
                  <c:v>-3.812361</c:v>
                </c:pt>
                <c:pt idx="230">
                  <c:v>-2.133539</c:v>
                </c:pt>
                <c:pt idx="231">
                  <c:v>-1.02348</c:v>
                </c:pt>
                <c:pt idx="232">
                  <c:v>1.729877</c:v>
                </c:pt>
                <c:pt idx="233">
                  <c:v>-0.359555</c:v>
                </c:pt>
                <c:pt idx="234">
                  <c:v>-0.589985</c:v>
                </c:pt>
                <c:pt idx="235">
                  <c:v>-1.522739</c:v>
                </c:pt>
                <c:pt idx="236">
                  <c:v>-2.032672</c:v>
                </c:pt>
                <c:pt idx="237">
                  <c:v>-1.25366</c:v>
                </c:pt>
                <c:pt idx="238">
                  <c:v>-1.50274</c:v>
                </c:pt>
                <c:pt idx="239">
                  <c:v>-4.441822</c:v>
                </c:pt>
                <c:pt idx="240">
                  <c:v>-3.09667</c:v>
                </c:pt>
                <c:pt idx="241">
                  <c:v>-2.177895</c:v>
                </c:pt>
                <c:pt idx="242">
                  <c:v>-4.113883</c:v>
                </c:pt>
                <c:pt idx="243">
                  <c:v>-4.423889</c:v>
                </c:pt>
                <c:pt idx="244">
                  <c:v>-5.468122</c:v>
                </c:pt>
                <c:pt idx="245">
                  <c:v>-6.004351</c:v>
                </c:pt>
                <c:pt idx="246">
                  <c:v>-7.318975</c:v>
                </c:pt>
                <c:pt idx="247">
                  <c:v>-8.889195</c:v>
                </c:pt>
                <c:pt idx="248">
                  <c:v>-10.074909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Chart!$U$2</c:f>
              <c:strCache>
                <c:ptCount val="1"/>
                <c:pt idx="0">
                  <c:v>Y9999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Chart!$M$3:$M$251</c:f>
              <c:strCache>
                <c:ptCount val="249"/>
                <c:pt idx="0">
                  <c:v>40644</c:v>
                </c:pt>
                <c:pt idx="1">
                  <c:v>40645</c:v>
                </c:pt>
                <c:pt idx="2">
                  <c:v>40646</c:v>
                </c:pt>
                <c:pt idx="3">
                  <c:v>40647</c:v>
                </c:pt>
                <c:pt idx="4">
                  <c:v>40648</c:v>
                </c:pt>
                <c:pt idx="5">
                  <c:v>40651</c:v>
                </c:pt>
                <c:pt idx="6">
                  <c:v>40652</c:v>
                </c:pt>
                <c:pt idx="7">
                  <c:v>40653</c:v>
                </c:pt>
                <c:pt idx="8">
                  <c:v>40654</c:v>
                </c:pt>
                <c:pt idx="9">
                  <c:v>40655</c:v>
                </c:pt>
                <c:pt idx="10">
                  <c:v>40658</c:v>
                </c:pt>
                <c:pt idx="11">
                  <c:v>40659</c:v>
                </c:pt>
                <c:pt idx="12">
                  <c:v>40660</c:v>
                </c:pt>
                <c:pt idx="13">
                  <c:v>40661</c:v>
                </c:pt>
                <c:pt idx="14">
                  <c:v>40662</c:v>
                </c:pt>
                <c:pt idx="15">
                  <c:v>40666</c:v>
                </c:pt>
                <c:pt idx="16">
                  <c:v>40667</c:v>
                </c:pt>
                <c:pt idx="17">
                  <c:v>40668</c:v>
                </c:pt>
                <c:pt idx="18">
                  <c:v>40669</c:v>
                </c:pt>
                <c:pt idx="19">
                  <c:v>40672</c:v>
                </c:pt>
                <c:pt idx="20">
                  <c:v>40673</c:v>
                </c:pt>
                <c:pt idx="21">
                  <c:v>40674</c:v>
                </c:pt>
                <c:pt idx="22">
                  <c:v>40675</c:v>
                </c:pt>
                <c:pt idx="23">
                  <c:v>40676</c:v>
                </c:pt>
                <c:pt idx="24">
                  <c:v>40679</c:v>
                </c:pt>
                <c:pt idx="25">
                  <c:v>40680</c:v>
                </c:pt>
                <c:pt idx="26">
                  <c:v>40681</c:v>
                </c:pt>
                <c:pt idx="27">
                  <c:v>40682</c:v>
                </c:pt>
                <c:pt idx="28">
                  <c:v>40683</c:v>
                </c:pt>
                <c:pt idx="29">
                  <c:v>40686</c:v>
                </c:pt>
                <c:pt idx="30">
                  <c:v>40687</c:v>
                </c:pt>
                <c:pt idx="31">
                  <c:v>40688</c:v>
                </c:pt>
                <c:pt idx="32">
                  <c:v>40689</c:v>
                </c:pt>
                <c:pt idx="33">
                  <c:v>40690</c:v>
                </c:pt>
                <c:pt idx="34">
                  <c:v>40693</c:v>
                </c:pt>
                <c:pt idx="35">
                  <c:v>40694</c:v>
                </c:pt>
                <c:pt idx="36">
                  <c:v>40695</c:v>
                </c:pt>
                <c:pt idx="37">
                  <c:v>40696</c:v>
                </c:pt>
                <c:pt idx="38">
                  <c:v>40697</c:v>
                </c:pt>
                <c:pt idx="39">
                  <c:v>40701</c:v>
                </c:pt>
                <c:pt idx="40">
                  <c:v>40702</c:v>
                </c:pt>
                <c:pt idx="41">
                  <c:v>40703</c:v>
                </c:pt>
                <c:pt idx="42">
                  <c:v>40704</c:v>
                </c:pt>
                <c:pt idx="43">
                  <c:v>40707</c:v>
                </c:pt>
                <c:pt idx="44">
                  <c:v>40708</c:v>
                </c:pt>
                <c:pt idx="45">
                  <c:v>40709</c:v>
                </c:pt>
                <c:pt idx="46">
                  <c:v>40710</c:v>
                </c:pt>
                <c:pt idx="47">
                  <c:v>40711</c:v>
                </c:pt>
                <c:pt idx="48">
                  <c:v>40714</c:v>
                </c:pt>
                <c:pt idx="49">
                  <c:v>40715</c:v>
                </c:pt>
                <c:pt idx="50">
                  <c:v>40716</c:v>
                </c:pt>
                <c:pt idx="51">
                  <c:v>40717</c:v>
                </c:pt>
                <c:pt idx="52">
                  <c:v>40718</c:v>
                </c:pt>
                <c:pt idx="53">
                  <c:v>40721</c:v>
                </c:pt>
                <c:pt idx="54">
                  <c:v>40722</c:v>
                </c:pt>
                <c:pt idx="55">
                  <c:v>40723</c:v>
                </c:pt>
                <c:pt idx="56">
                  <c:v>40724</c:v>
                </c:pt>
                <c:pt idx="57">
                  <c:v>40725</c:v>
                </c:pt>
                <c:pt idx="58">
                  <c:v>40728</c:v>
                </c:pt>
                <c:pt idx="59">
                  <c:v>40729</c:v>
                </c:pt>
                <c:pt idx="60">
                  <c:v>40730</c:v>
                </c:pt>
                <c:pt idx="61">
                  <c:v>40731</c:v>
                </c:pt>
                <c:pt idx="62">
                  <c:v>40732</c:v>
                </c:pt>
                <c:pt idx="63">
                  <c:v>40735</c:v>
                </c:pt>
                <c:pt idx="64">
                  <c:v>40736</c:v>
                </c:pt>
                <c:pt idx="65">
                  <c:v>40737</c:v>
                </c:pt>
                <c:pt idx="66">
                  <c:v>40738</c:v>
                </c:pt>
                <c:pt idx="67">
                  <c:v>40739</c:v>
                </c:pt>
                <c:pt idx="68">
                  <c:v>40742</c:v>
                </c:pt>
                <c:pt idx="69">
                  <c:v>40743</c:v>
                </c:pt>
                <c:pt idx="70">
                  <c:v>40744</c:v>
                </c:pt>
                <c:pt idx="71">
                  <c:v>40745</c:v>
                </c:pt>
                <c:pt idx="72">
                  <c:v>40746</c:v>
                </c:pt>
                <c:pt idx="73">
                  <c:v>40749</c:v>
                </c:pt>
                <c:pt idx="74">
                  <c:v>40750</c:v>
                </c:pt>
                <c:pt idx="75">
                  <c:v>40751</c:v>
                </c:pt>
                <c:pt idx="76">
                  <c:v>40752</c:v>
                </c:pt>
                <c:pt idx="77">
                  <c:v>40753</c:v>
                </c:pt>
                <c:pt idx="78">
                  <c:v>40756</c:v>
                </c:pt>
                <c:pt idx="79">
                  <c:v>40757</c:v>
                </c:pt>
                <c:pt idx="80">
                  <c:v>40758</c:v>
                </c:pt>
                <c:pt idx="81">
                  <c:v>40759</c:v>
                </c:pt>
                <c:pt idx="82">
                  <c:v>40760</c:v>
                </c:pt>
                <c:pt idx="83">
                  <c:v>40763</c:v>
                </c:pt>
                <c:pt idx="84">
                  <c:v>40764</c:v>
                </c:pt>
                <c:pt idx="85">
                  <c:v>40765</c:v>
                </c:pt>
                <c:pt idx="86">
                  <c:v>40766</c:v>
                </c:pt>
                <c:pt idx="87">
                  <c:v>40767</c:v>
                </c:pt>
                <c:pt idx="88">
                  <c:v>40770</c:v>
                </c:pt>
                <c:pt idx="89">
                  <c:v>40771</c:v>
                </c:pt>
                <c:pt idx="90">
                  <c:v>40772</c:v>
                </c:pt>
                <c:pt idx="91">
                  <c:v>40773</c:v>
                </c:pt>
                <c:pt idx="92">
                  <c:v>40774</c:v>
                </c:pt>
                <c:pt idx="93">
                  <c:v>40777</c:v>
                </c:pt>
                <c:pt idx="94">
                  <c:v>40778</c:v>
                </c:pt>
                <c:pt idx="95">
                  <c:v>40779</c:v>
                </c:pt>
                <c:pt idx="96">
                  <c:v>40780</c:v>
                </c:pt>
                <c:pt idx="97">
                  <c:v>40781</c:v>
                </c:pt>
                <c:pt idx="98">
                  <c:v>40784</c:v>
                </c:pt>
                <c:pt idx="99">
                  <c:v>40785</c:v>
                </c:pt>
                <c:pt idx="100">
                  <c:v>40786</c:v>
                </c:pt>
                <c:pt idx="101">
                  <c:v>40787</c:v>
                </c:pt>
                <c:pt idx="102">
                  <c:v>40788</c:v>
                </c:pt>
                <c:pt idx="103">
                  <c:v>40791</c:v>
                </c:pt>
                <c:pt idx="104">
                  <c:v>40792</c:v>
                </c:pt>
                <c:pt idx="105">
                  <c:v>40793</c:v>
                </c:pt>
                <c:pt idx="106">
                  <c:v>40794</c:v>
                </c:pt>
                <c:pt idx="107">
                  <c:v>40795</c:v>
                </c:pt>
                <c:pt idx="108">
                  <c:v>40799</c:v>
                </c:pt>
                <c:pt idx="109">
                  <c:v>40800</c:v>
                </c:pt>
                <c:pt idx="110">
                  <c:v>40801</c:v>
                </c:pt>
                <c:pt idx="111">
                  <c:v>40802</c:v>
                </c:pt>
                <c:pt idx="112">
                  <c:v>40805</c:v>
                </c:pt>
                <c:pt idx="113">
                  <c:v>40806</c:v>
                </c:pt>
                <c:pt idx="114">
                  <c:v>40807</c:v>
                </c:pt>
                <c:pt idx="115">
                  <c:v>40808</c:v>
                </c:pt>
                <c:pt idx="116">
                  <c:v>40809</c:v>
                </c:pt>
                <c:pt idx="117">
                  <c:v>40812</c:v>
                </c:pt>
                <c:pt idx="118">
                  <c:v>40813</c:v>
                </c:pt>
                <c:pt idx="119">
                  <c:v>40814</c:v>
                </c:pt>
                <c:pt idx="120">
                  <c:v>40815</c:v>
                </c:pt>
                <c:pt idx="121">
                  <c:v>40816</c:v>
                </c:pt>
                <c:pt idx="122">
                  <c:v>40819</c:v>
                </c:pt>
                <c:pt idx="123">
                  <c:v>40820</c:v>
                </c:pt>
                <c:pt idx="124">
                  <c:v>40821</c:v>
                </c:pt>
                <c:pt idx="125">
                  <c:v>40822</c:v>
                </c:pt>
                <c:pt idx="126">
                  <c:v>40823</c:v>
                </c:pt>
                <c:pt idx="127">
                  <c:v>40827</c:v>
                </c:pt>
                <c:pt idx="128">
                  <c:v>40828</c:v>
                </c:pt>
                <c:pt idx="129">
                  <c:v>40829</c:v>
                </c:pt>
                <c:pt idx="130">
                  <c:v>40830</c:v>
                </c:pt>
                <c:pt idx="131">
                  <c:v>40833</c:v>
                </c:pt>
                <c:pt idx="132">
                  <c:v>40834</c:v>
                </c:pt>
                <c:pt idx="133">
                  <c:v>40835</c:v>
                </c:pt>
                <c:pt idx="134">
                  <c:v>40836</c:v>
                </c:pt>
                <c:pt idx="135">
                  <c:v>40837</c:v>
                </c:pt>
                <c:pt idx="136">
                  <c:v>40840</c:v>
                </c:pt>
                <c:pt idx="137">
                  <c:v>40841</c:v>
                </c:pt>
                <c:pt idx="138">
                  <c:v>40842</c:v>
                </c:pt>
                <c:pt idx="139">
                  <c:v>40843</c:v>
                </c:pt>
                <c:pt idx="140">
                  <c:v>40844</c:v>
                </c:pt>
                <c:pt idx="141">
                  <c:v>40847</c:v>
                </c:pt>
                <c:pt idx="142">
                  <c:v>40848</c:v>
                </c:pt>
                <c:pt idx="143">
                  <c:v>40849</c:v>
                </c:pt>
                <c:pt idx="144">
                  <c:v>40850</c:v>
                </c:pt>
                <c:pt idx="145">
                  <c:v>40851</c:v>
                </c:pt>
                <c:pt idx="146">
                  <c:v>40854</c:v>
                </c:pt>
                <c:pt idx="147">
                  <c:v>40855</c:v>
                </c:pt>
                <c:pt idx="148">
                  <c:v>40856</c:v>
                </c:pt>
                <c:pt idx="149">
                  <c:v>40857</c:v>
                </c:pt>
                <c:pt idx="150">
                  <c:v>40858</c:v>
                </c:pt>
                <c:pt idx="151">
                  <c:v>40861</c:v>
                </c:pt>
                <c:pt idx="152">
                  <c:v>40862</c:v>
                </c:pt>
                <c:pt idx="153">
                  <c:v>40863</c:v>
                </c:pt>
                <c:pt idx="154">
                  <c:v>40864</c:v>
                </c:pt>
                <c:pt idx="155">
                  <c:v>40865</c:v>
                </c:pt>
                <c:pt idx="156">
                  <c:v>40868</c:v>
                </c:pt>
                <c:pt idx="157">
                  <c:v>40869</c:v>
                </c:pt>
                <c:pt idx="158">
                  <c:v>40870</c:v>
                </c:pt>
                <c:pt idx="159">
                  <c:v>40871</c:v>
                </c:pt>
                <c:pt idx="160">
                  <c:v>40872</c:v>
                </c:pt>
                <c:pt idx="161">
                  <c:v>40875</c:v>
                </c:pt>
                <c:pt idx="162">
                  <c:v>40876</c:v>
                </c:pt>
                <c:pt idx="163">
                  <c:v>40877</c:v>
                </c:pt>
                <c:pt idx="164">
                  <c:v>40878</c:v>
                </c:pt>
                <c:pt idx="165">
                  <c:v>40879</c:v>
                </c:pt>
                <c:pt idx="166">
                  <c:v>40882</c:v>
                </c:pt>
                <c:pt idx="167">
                  <c:v>40883</c:v>
                </c:pt>
                <c:pt idx="168">
                  <c:v>40884</c:v>
                </c:pt>
                <c:pt idx="169">
                  <c:v>40885</c:v>
                </c:pt>
                <c:pt idx="170">
                  <c:v>40886</c:v>
                </c:pt>
                <c:pt idx="171">
                  <c:v>40889</c:v>
                </c:pt>
                <c:pt idx="172">
                  <c:v>40890</c:v>
                </c:pt>
                <c:pt idx="173">
                  <c:v>40891</c:v>
                </c:pt>
                <c:pt idx="174">
                  <c:v>40892</c:v>
                </c:pt>
                <c:pt idx="175">
                  <c:v>40893</c:v>
                </c:pt>
                <c:pt idx="176">
                  <c:v>40896</c:v>
                </c:pt>
                <c:pt idx="177">
                  <c:v>40897</c:v>
                </c:pt>
                <c:pt idx="178">
                  <c:v>40898</c:v>
                </c:pt>
                <c:pt idx="179">
                  <c:v>40899</c:v>
                </c:pt>
                <c:pt idx="180">
                  <c:v>40900</c:v>
                </c:pt>
                <c:pt idx="181">
                  <c:v>40903</c:v>
                </c:pt>
                <c:pt idx="182">
                  <c:v>40904</c:v>
                </c:pt>
                <c:pt idx="183">
                  <c:v>40905</c:v>
                </c:pt>
                <c:pt idx="184">
                  <c:v>40906</c:v>
                </c:pt>
                <c:pt idx="185">
                  <c:v>40907</c:v>
                </c:pt>
                <c:pt idx="186">
                  <c:v>40910</c:v>
                </c:pt>
                <c:pt idx="187">
                  <c:v>40911</c:v>
                </c:pt>
                <c:pt idx="188">
                  <c:v>40912</c:v>
                </c:pt>
                <c:pt idx="189">
                  <c:v>40913</c:v>
                </c:pt>
                <c:pt idx="190">
                  <c:v>40914</c:v>
                </c:pt>
                <c:pt idx="191">
                  <c:v>40917</c:v>
                </c:pt>
                <c:pt idx="192">
                  <c:v>40918</c:v>
                </c:pt>
                <c:pt idx="193">
                  <c:v>40919</c:v>
                </c:pt>
                <c:pt idx="194">
                  <c:v>40920</c:v>
                </c:pt>
                <c:pt idx="195">
                  <c:v>40921</c:v>
                </c:pt>
                <c:pt idx="196">
                  <c:v>40924</c:v>
                </c:pt>
                <c:pt idx="197">
                  <c:v>40925</c:v>
                </c:pt>
                <c:pt idx="198">
                  <c:v>40926</c:v>
                </c:pt>
                <c:pt idx="199">
                  <c:v>40938</c:v>
                </c:pt>
                <c:pt idx="200">
                  <c:v>40939</c:v>
                </c:pt>
                <c:pt idx="201">
                  <c:v>40940</c:v>
                </c:pt>
                <c:pt idx="202">
                  <c:v>40941</c:v>
                </c:pt>
                <c:pt idx="203">
                  <c:v>40942</c:v>
                </c:pt>
                <c:pt idx="204">
                  <c:v>40943</c:v>
                </c:pt>
                <c:pt idx="205">
                  <c:v>40945</c:v>
                </c:pt>
                <c:pt idx="206">
                  <c:v>40946</c:v>
                </c:pt>
                <c:pt idx="207">
                  <c:v>40947</c:v>
                </c:pt>
                <c:pt idx="208">
                  <c:v>40948</c:v>
                </c:pt>
                <c:pt idx="209">
                  <c:v>40949</c:v>
                </c:pt>
                <c:pt idx="210">
                  <c:v>40952</c:v>
                </c:pt>
                <c:pt idx="211">
                  <c:v>40953</c:v>
                </c:pt>
                <c:pt idx="212">
                  <c:v>40954</c:v>
                </c:pt>
                <c:pt idx="213">
                  <c:v>40955</c:v>
                </c:pt>
                <c:pt idx="214">
                  <c:v>40956</c:v>
                </c:pt>
                <c:pt idx="215">
                  <c:v>40959</c:v>
                </c:pt>
                <c:pt idx="216">
                  <c:v>40960</c:v>
                </c:pt>
                <c:pt idx="217">
                  <c:v>40961</c:v>
                </c:pt>
                <c:pt idx="218">
                  <c:v>40962</c:v>
                </c:pt>
                <c:pt idx="219">
                  <c:v>40963</c:v>
                </c:pt>
                <c:pt idx="220">
                  <c:v>40968</c:v>
                </c:pt>
                <c:pt idx="221">
                  <c:v>40969</c:v>
                </c:pt>
                <c:pt idx="222">
                  <c:v>40970</c:v>
                </c:pt>
                <c:pt idx="223">
                  <c:v>40971</c:v>
                </c:pt>
                <c:pt idx="224">
                  <c:v>40973</c:v>
                </c:pt>
                <c:pt idx="225">
                  <c:v>40974</c:v>
                </c:pt>
                <c:pt idx="226">
                  <c:v>40975</c:v>
                </c:pt>
                <c:pt idx="227">
                  <c:v>40976</c:v>
                </c:pt>
                <c:pt idx="228">
                  <c:v>40977</c:v>
                </c:pt>
                <c:pt idx="229">
                  <c:v>40980</c:v>
                </c:pt>
                <c:pt idx="230">
                  <c:v>40981</c:v>
                </c:pt>
                <c:pt idx="231">
                  <c:v>40982</c:v>
                </c:pt>
                <c:pt idx="232">
                  <c:v>40983</c:v>
                </c:pt>
                <c:pt idx="233">
                  <c:v>40984</c:v>
                </c:pt>
                <c:pt idx="234">
                  <c:v>40987</c:v>
                </c:pt>
                <c:pt idx="235">
                  <c:v>40988</c:v>
                </c:pt>
                <c:pt idx="236">
                  <c:v>40989</c:v>
                </c:pt>
                <c:pt idx="237">
                  <c:v>40990</c:v>
                </c:pt>
                <c:pt idx="238">
                  <c:v>40991</c:v>
                </c:pt>
                <c:pt idx="239">
                  <c:v>40994</c:v>
                </c:pt>
                <c:pt idx="240">
                  <c:v>40995</c:v>
                </c:pt>
                <c:pt idx="241">
                  <c:v>40996</c:v>
                </c:pt>
                <c:pt idx="242">
                  <c:v>40997</c:v>
                </c:pt>
                <c:pt idx="243">
                  <c:v>40998</c:v>
                </c:pt>
                <c:pt idx="244">
                  <c:v>41001</c:v>
                </c:pt>
                <c:pt idx="245">
                  <c:v>41002</c:v>
                </c:pt>
                <c:pt idx="246">
                  <c:v>41004</c:v>
                </c:pt>
                <c:pt idx="247">
                  <c:v>41005</c:v>
                </c:pt>
                <c:pt idx="248">
                  <c:v>41008</c:v>
                </c:pt>
              </c:strCache>
            </c:strRef>
          </c:cat>
          <c:val>
            <c:numRef>
              <c:f>Chart!$U$3:$U$251</c:f>
              <c:numCache>
                <c:ptCount val="249"/>
                <c:pt idx="0">
                  <c:v>9.740943</c:v>
                </c:pt>
                <c:pt idx="1">
                  <c:v>7.57402</c:v>
                </c:pt>
                <c:pt idx="2">
                  <c:v>9.346142</c:v>
                </c:pt>
                <c:pt idx="3">
                  <c:v>8.714199</c:v>
                </c:pt>
                <c:pt idx="4">
                  <c:v>6.683603</c:v>
                </c:pt>
                <c:pt idx="5">
                  <c:v>7.432716</c:v>
                </c:pt>
                <c:pt idx="6">
                  <c:v>9.986097</c:v>
                </c:pt>
                <c:pt idx="7">
                  <c:v>11.554576</c:v>
                </c:pt>
                <c:pt idx="8">
                  <c:v>12.103327</c:v>
                </c:pt>
                <c:pt idx="9">
                  <c:v>12.417327</c:v>
                </c:pt>
                <c:pt idx="10">
                  <c:v>11.816027</c:v>
                </c:pt>
                <c:pt idx="11">
                  <c:v>9.68358</c:v>
                </c:pt>
                <c:pt idx="12">
                  <c:v>11.082264</c:v>
                </c:pt>
                <c:pt idx="13">
                  <c:v>11.869258</c:v>
                </c:pt>
                <c:pt idx="14">
                  <c:v>12.538589</c:v>
                </c:pt>
                <c:pt idx="15">
                  <c:v>12.498601</c:v>
                </c:pt>
                <c:pt idx="16">
                  <c:v>12.818175</c:v>
                </c:pt>
                <c:pt idx="17">
                  <c:v>17.171978</c:v>
                </c:pt>
                <c:pt idx="18">
                  <c:v>18.441239</c:v>
                </c:pt>
                <c:pt idx="19">
                  <c:v>19.404792</c:v>
                </c:pt>
                <c:pt idx="20">
                  <c:v>17.724695</c:v>
                </c:pt>
                <c:pt idx="21">
                  <c:v>18.557812</c:v>
                </c:pt>
                <c:pt idx="22">
                  <c:v>18.821997</c:v>
                </c:pt>
                <c:pt idx="23">
                  <c:v>15.906684</c:v>
                </c:pt>
                <c:pt idx="24">
                  <c:v>14.66239</c:v>
                </c:pt>
                <c:pt idx="25">
                  <c:v>16.915612</c:v>
                </c:pt>
                <c:pt idx="26">
                  <c:v>17.923352</c:v>
                </c:pt>
                <c:pt idx="27">
                  <c:v>17.643759</c:v>
                </c:pt>
                <c:pt idx="28">
                  <c:v>19.026376</c:v>
                </c:pt>
                <c:pt idx="29">
                  <c:v>20.860189</c:v>
                </c:pt>
                <c:pt idx="30">
                  <c:v>19.581222</c:v>
                </c:pt>
                <c:pt idx="31">
                  <c:v>23.15318</c:v>
                </c:pt>
                <c:pt idx="32">
                  <c:v>22.617146</c:v>
                </c:pt>
                <c:pt idx="33">
                  <c:v>21.631995</c:v>
                </c:pt>
                <c:pt idx="34">
                  <c:v>20.949869</c:v>
                </c:pt>
                <c:pt idx="35">
                  <c:v>21.899436</c:v>
                </c:pt>
                <c:pt idx="36">
                  <c:v>24.323497</c:v>
                </c:pt>
                <c:pt idx="37">
                  <c:v>24.954452</c:v>
                </c:pt>
                <c:pt idx="38">
                  <c:v>22.906737</c:v>
                </c:pt>
                <c:pt idx="39">
                  <c:v>26.534159</c:v>
                </c:pt>
                <c:pt idx="40">
                  <c:v>25.944388</c:v>
                </c:pt>
                <c:pt idx="41">
                  <c:v>27.281675</c:v>
                </c:pt>
                <c:pt idx="42">
                  <c:v>23.059079</c:v>
                </c:pt>
                <c:pt idx="43">
                  <c:v>19.363819</c:v>
                </c:pt>
                <c:pt idx="44">
                  <c:v>19.517151</c:v>
                </c:pt>
                <c:pt idx="45">
                  <c:v>18.478386</c:v>
                </c:pt>
                <c:pt idx="46">
                  <c:v>16.103573</c:v>
                </c:pt>
                <c:pt idx="47">
                  <c:v>14.906237</c:v>
                </c:pt>
                <c:pt idx="48">
                  <c:v>13.846987</c:v>
                </c:pt>
                <c:pt idx="49">
                  <c:v>12.599731</c:v>
                </c:pt>
                <c:pt idx="50">
                  <c:v>13.245795</c:v>
                </c:pt>
                <c:pt idx="51">
                  <c:v>12.992753</c:v>
                </c:pt>
                <c:pt idx="52">
                  <c:v>12.423632</c:v>
                </c:pt>
                <c:pt idx="53">
                  <c:v>13.718927</c:v>
                </c:pt>
                <c:pt idx="54">
                  <c:v>13.03956</c:v>
                </c:pt>
                <c:pt idx="55">
                  <c:v>15.48864</c:v>
                </c:pt>
                <c:pt idx="56">
                  <c:v>18.053666</c:v>
                </c:pt>
                <c:pt idx="57">
                  <c:v>20.481772</c:v>
                </c:pt>
                <c:pt idx="58">
                  <c:v>19.697602</c:v>
                </c:pt>
                <c:pt idx="59">
                  <c:v>18.071065</c:v>
                </c:pt>
                <c:pt idx="60">
                  <c:v>16.903536</c:v>
                </c:pt>
                <c:pt idx="61">
                  <c:v>16.443912</c:v>
                </c:pt>
                <c:pt idx="62">
                  <c:v>14.991753</c:v>
                </c:pt>
                <c:pt idx="63">
                  <c:v>13.319821</c:v>
                </c:pt>
                <c:pt idx="64">
                  <c:v>11.145421</c:v>
                </c:pt>
                <c:pt idx="65">
                  <c:v>11.722927</c:v>
                </c:pt>
                <c:pt idx="66">
                  <c:v>9.94023</c:v>
                </c:pt>
                <c:pt idx="67">
                  <c:v>11.297135</c:v>
                </c:pt>
                <c:pt idx="68">
                  <c:v>11.403119</c:v>
                </c:pt>
                <c:pt idx="69">
                  <c:v>11.434764</c:v>
                </c:pt>
                <c:pt idx="70">
                  <c:v>12.890769</c:v>
                </c:pt>
                <c:pt idx="71">
                  <c:v>13.190647</c:v>
                </c:pt>
                <c:pt idx="72">
                  <c:v>14.335133</c:v>
                </c:pt>
                <c:pt idx="73">
                  <c:v>11.883312</c:v>
                </c:pt>
                <c:pt idx="74">
                  <c:v>12.928366</c:v>
                </c:pt>
                <c:pt idx="75">
                  <c:v>13.803286</c:v>
                </c:pt>
                <c:pt idx="76">
                  <c:v>12.619319</c:v>
                </c:pt>
                <c:pt idx="77">
                  <c:v>11.385029</c:v>
                </c:pt>
                <c:pt idx="78">
                  <c:v>12.122083</c:v>
                </c:pt>
                <c:pt idx="79">
                  <c:v>8.506916</c:v>
                </c:pt>
                <c:pt idx="80">
                  <c:v>6.274937</c:v>
                </c:pt>
                <c:pt idx="81">
                  <c:v>4.322397</c:v>
                </c:pt>
                <c:pt idx="82">
                  <c:v>-1.054827</c:v>
                </c:pt>
                <c:pt idx="83">
                  <c:v>-5.154898</c:v>
                </c:pt>
                <c:pt idx="84">
                  <c:v>-6.738075</c:v>
                </c:pt>
                <c:pt idx="85">
                  <c:v>-3.014013</c:v>
                </c:pt>
                <c:pt idx="86">
                  <c:v>-2.228491</c:v>
                </c:pt>
                <c:pt idx="87">
                  <c:v>-2.462007</c:v>
                </c:pt>
                <c:pt idx="88">
                  <c:v>-0.914772</c:v>
                </c:pt>
                <c:pt idx="89">
                  <c:v>-1.796072</c:v>
                </c:pt>
                <c:pt idx="90">
                  <c:v>-2.387188</c:v>
                </c:pt>
                <c:pt idx="91">
                  <c:v>-3.901137</c:v>
                </c:pt>
                <c:pt idx="92">
                  <c:v>-7.390395</c:v>
                </c:pt>
                <c:pt idx="93">
                  <c:v>-7.754459</c:v>
                </c:pt>
                <c:pt idx="94">
                  <c:v>-5.337309</c:v>
                </c:pt>
                <c:pt idx="95">
                  <c:v>-5.512276</c:v>
                </c:pt>
                <c:pt idx="96">
                  <c:v>-4.214952</c:v>
                </c:pt>
                <c:pt idx="97">
                  <c:v>-3.181382</c:v>
                </c:pt>
                <c:pt idx="98">
                  <c:v>-1.876236</c:v>
                </c:pt>
                <c:pt idx="99">
                  <c:v>-1.227329</c:v>
                </c:pt>
                <c:pt idx="100">
                  <c:v>1.642272</c:v>
                </c:pt>
                <c:pt idx="101">
                  <c:v>1.167281</c:v>
                </c:pt>
                <c:pt idx="102">
                  <c:v>0.46938</c:v>
                </c:pt>
                <c:pt idx="103">
                  <c:v>-3.558525</c:v>
                </c:pt>
                <c:pt idx="104">
                  <c:v>-6.637477</c:v>
                </c:pt>
                <c:pt idx="105">
                  <c:v>-4.507508</c:v>
                </c:pt>
                <c:pt idx="106">
                  <c:v>-3.858464</c:v>
                </c:pt>
                <c:pt idx="107">
                  <c:v>-2.871149</c:v>
                </c:pt>
                <c:pt idx="108">
                  <c:v>-8.650402</c:v>
                </c:pt>
                <c:pt idx="109">
                  <c:v>-11.117355</c:v>
                </c:pt>
                <c:pt idx="110">
                  <c:v>-9.531567</c:v>
                </c:pt>
                <c:pt idx="111">
                  <c:v>-6.448964</c:v>
                </c:pt>
                <c:pt idx="112">
                  <c:v>-8.303783</c:v>
                </c:pt>
                <c:pt idx="113">
                  <c:v>-8.478239</c:v>
                </c:pt>
                <c:pt idx="114">
                  <c:v>-8.05866</c:v>
                </c:pt>
                <c:pt idx="115">
                  <c:v>-10.869406</c:v>
                </c:pt>
                <c:pt idx="116">
                  <c:v>-14.097097</c:v>
                </c:pt>
                <c:pt idx="117">
                  <c:v>-15.789886</c:v>
                </c:pt>
                <c:pt idx="118">
                  <c:v>-13.447899</c:v>
                </c:pt>
                <c:pt idx="119">
                  <c:v>-12.72932</c:v>
                </c:pt>
                <c:pt idx="120">
                  <c:v>-12.841817</c:v>
                </c:pt>
                <c:pt idx="121">
                  <c:v>-12.289719</c:v>
                </c:pt>
                <c:pt idx="122">
                  <c:v>-14.922163</c:v>
                </c:pt>
                <c:pt idx="123">
                  <c:v>-14.530869</c:v>
                </c:pt>
                <c:pt idx="124">
                  <c:v>-14.770933</c:v>
                </c:pt>
                <c:pt idx="125">
                  <c:v>-13.906637</c:v>
                </c:pt>
                <c:pt idx="126">
                  <c:v>-12.940251</c:v>
                </c:pt>
                <c:pt idx="127">
                  <c:v>-9.515383</c:v>
                </c:pt>
                <c:pt idx="128">
                  <c:v>-8.7497</c:v>
                </c:pt>
                <c:pt idx="129">
                  <c:v>-8.367564</c:v>
                </c:pt>
                <c:pt idx="130">
                  <c:v>-10.436069</c:v>
                </c:pt>
                <c:pt idx="131">
                  <c:v>-9.069504</c:v>
                </c:pt>
                <c:pt idx="132">
                  <c:v>-8.697432</c:v>
                </c:pt>
                <c:pt idx="133">
                  <c:v>-8.610989</c:v>
                </c:pt>
                <c:pt idx="134">
                  <c:v>-10.834968</c:v>
                </c:pt>
                <c:pt idx="135">
                  <c:v>-10.782133</c:v>
                </c:pt>
                <c:pt idx="136">
                  <c:v>-8.542543</c:v>
                </c:pt>
                <c:pt idx="137">
                  <c:v>-9.820296</c:v>
                </c:pt>
                <c:pt idx="138">
                  <c:v>-9.677427</c:v>
                </c:pt>
                <c:pt idx="139">
                  <c:v>-8.75439</c:v>
                </c:pt>
                <c:pt idx="140">
                  <c:v>-8.833919</c:v>
                </c:pt>
                <c:pt idx="141">
                  <c:v>-8.439633</c:v>
                </c:pt>
                <c:pt idx="142">
                  <c:v>-9.042513</c:v>
                </c:pt>
                <c:pt idx="143">
                  <c:v>-8.943457</c:v>
                </c:pt>
                <c:pt idx="144">
                  <c:v>-10.05064</c:v>
                </c:pt>
                <c:pt idx="145">
                  <c:v>-9.028877</c:v>
                </c:pt>
                <c:pt idx="146">
                  <c:v>-9.795085</c:v>
                </c:pt>
                <c:pt idx="147">
                  <c:v>-9.842621</c:v>
                </c:pt>
                <c:pt idx="148">
                  <c:v>-10.464228</c:v>
                </c:pt>
                <c:pt idx="149">
                  <c:v>-13.513194</c:v>
                </c:pt>
                <c:pt idx="150">
                  <c:v>-12.678278</c:v>
                </c:pt>
                <c:pt idx="151">
                  <c:v>-9.504512</c:v>
                </c:pt>
                <c:pt idx="152">
                  <c:v>-9.096248</c:v>
                </c:pt>
                <c:pt idx="153">
                  <c:v>-11.124478</c:v>
                </c:pt>
                <c:pt idx="154">
                  <c:v>-10.510881</c:v>
                </c:pt>
                <c:pt idx="155">
                  <c:v>-12.671894</c:v>
                </c:pt>
                <c:pt idx="156">
                  <c:v>-15.211434</c:v>
                </c:pt>
                <c:pt idx="157">
                  <c:v>-16.416654</c:v>
                </c:pt>
                <c:pt idx="158">
                  <c:v>-18.276715</c:v>
                </c:pt>
                <c:pt idx="159">
                  <c:v>-17.267101</c:v>
                </c:pt>
                <c:pt idx="160">
                  <c:v>-18.748166</c:v>
                </c:pt>
                <c:pt idx="161">
                  <c:v>-17.003663</c:v>
                </c:pt>
                <c:pt idx="162">
                  <c:v>-16.475344</c:v>
                </c:pt>
                <c:pt idx="163">
                  <c:v>-17.537934</c:v>
                </c:pt>
                <c:pt idx="164">
                  <c:v>-15.744163</c:v>
                </c:pt>
                <c:pt idx="165">
                  <c:v>-16.831222</c:v>
                </c:pt>
                <c:pt idx="166">
                  <c:v>-17.693973</c:v>
                </c:pt>
                <c:pt idx="167">
                  <c:v>-20.063248</c:v>
                </c:pt>
                <c:pt idx="168">
                  <c:v>-19.20169</c:v>
                </c:pt>
                <c:pt idx="169">
                  <c:v>-19.771732</c:v>
                </c:pt>
                <c:pt idx="170">
                  <c:v>-21.253987</c:v>
                </c:pt>
                <c:pt idx="171">
                  <c:v>-20.29848</c:v>
                </c:pt>
                <c:pt idx="172">
                  <c:v>-21.064054</c:v>
                </c:pt>
                <c:pt idx="173">
                  <c:v>-20.79829</c:v>
                </c:pt>
                <c:pt idx="174">
                  <c:v>-22.74964</c:v>
                </c:pt>
                <c:pt idx="175">
                  <c:v>-22.74043</c:v>
                </c:pt>
                <c:pt idx="176">
                  <c:v>-24.774266</c:v>
                </c:pt>
                <c:pt idx="177">
                  <c:v>-24.018101</c:v>
                </c:pt>
                <c:pt idx="178">
                  <c:v>-21.084666</c:v>
                </c:pt>
                <c:pt idx="179">
                  <c:v>-21.377373</c:v>
                </c:pt>
                <c:pt idx="180">
                  <c:v>-20.094012</c:v>
                </c:pt>
                <c:pt idx="181">
                  <c:v>-19.958244</c:v>
                </c:pt>
                <c:pt idx="182">
                  <c:v>-20.324078</c:v>
                </c:pt>
                <c:pt idx="183">
                  <c:v>-20.450221</c:v>
                </c:pt>
                <c:pt idx="184">
                  <c:v>-20.205947</c:v>
                </c:pt>
                <c:pt idx="185">
                  <c:v>-21.180496</c:v>
                </c:pt>
                <c:pt idx="186">
                  <c:v>-22.516467</c:v>
                </c:pt>
                <c:pt idx="187">
                  <c:v>-21.848803</c:v>
                </c:pt>
                <c:pt idx="188">
                  <c:v>-21.275754</c:v>
                </c:pt>
                <c:pt idx="189">
                  <c:v>-19.391701</c:v>
                </c:pt>
                <c:pt idx="190">
                  <c:v>-19.843052</c:v>
                </c:pt>
                <c:pt idx="191">
                  <c:v>-19.238687</c:v>
                </c:pt>
                <c:pt idx="192">
                  <c:v>-18.587348</c:v>
                </c:pt>
                <c:pt idx="193">
                  <c:v>-19.517184</c:v>
                </c:pt>
                <c:pt idx="194">
                  <c:v>-19.837368</c:v>
                </c:pt>
                <c:pt idx="195">
                  <c:v>-19.988012</c:v>
                </c:pt>
                <c:pt idx="196">
                  <c:v>-20.829066</c:v>
                </c:pt>
                <c:pt idx="197">
                  <c:v>-19.092356</c:v>
                </c:pt>
                <c:pt idx="198">
                  <c:v>-19.518358</c:v>
                </c:pt>
                <c:pt idx="199">
                  <c:v>-19.003537</c:v>
                </c:pt>
                <c:pt idx="200">
                  <c:v>-17.804349</c:v>
                </c:pt>
                <c:pt idx="201">
                  <c:v>-17.453023</c:v>
                </c:pt>
                <c:pt idx="202">
                  <c:v>-16.324034</c:v>
                </c:pt>
                <c:pt idx="203">
                  <c:v>-16.077679</c:v>
                </c:pt>
                <c:pt idx="204">
                  <c:v>-15.353267</c:v>
                </c:pt>
                <c:pt idx="205">
                  <c:v>-15.935639</c:v>
                </c:pt>
                <c:pt idx="206">
                  <c:v>-15.722854</c:v>
                </c:pt>
                <c:pt idx="207">
                  <c:v>-13.626247</c:v>
                </c:pt>
                <c:pt idx="208">
                  <c:v>-12.169001</c:v>
                </c:pt>
                <c:pt idx="209">
                  <c:v>-11.025671</c:v>
                </c:pt>
                <c:pt idx="210">
                  <c:v>-8.094789</c:v>
                </c:pt>
                <c:pt idx="211">
                  <c:v>-9.226789</c:v>
                </c:pt>
                <c:pt idx="212">
                  <c:v>-8.217103</c:v>
                </c:pt>
                <c:pt idx="213">
                  <c:v>-9.678226</c:v>
                </c:pt>
                <c:pt idx="214">
                  <c:v>-9.091788</c:v>
                </c:pt>
                <c:pt idx="215">
                  <c:v>-10.052421</c:v>
                </c:pt>
                <c:pt idx="216">
                  <c:v>-10.382364</c:v>
                </c:pt>
                <c:pt idx="217">
                  <c:v>-7.74747</c:v>
                </c:pt>
                <c:pt idx="218">
                  <c:v>-6.936853</c:v>
                </c:pt>
                <c:pt idx="219">
                  <c:v>-6.817192</c:v>
                </c:pt>
                <c:pt idx="220">
                  <c:v>-5.560808</c:v>
                </c:pt>
                <c:pt idx="221">
                  <c:v>-6.980416</c:v>
                </c:pt>
                <c:pt idx="222">
                  <c:v>-5.520482</c:v>
                </c:pt>
                <c:pt idx="223">
                  <c:v>-7.140119</c:v>
                </c:pt>
                <c:pt idx="224">
                  <c:v>-8.875507</c:v>
                </c:pt>
                <c:pt idx="225">
                  <c:v>-9.635604</c:v>
                </c:pt>
                <c:pt idx="226">
                  <c:v>-9.303759</c:v>
                </c:pt>
                <c:pt idx="227">
                  <c:v>-8.724415</c:v>
                </c:pt>
                <c:pt idx="228">
                  <c:v>-8.388667</c:v>
                </c:pt>
                <c:pt idx="229">
                  <c:v>-7.472963</c:v>
                </c:pt>
                <c:pt idx="230">
                  <c:v>-6.259585</c:v>
                </c:pt>
                <c:pt idx="231">
                  <c:v>-4.633322</c:v>
                </c:pt>
                <c:pt idx="232">
                  <c:v>-1.374172</c:v>
                </c:pt>
                <c:pt idx="233">
                  <c:v>-3.239082</c:v>
                </c:pt>
                <c:pt idx="234">
                  <c:v>-4.17916</c:v>
                </c:pt>
                <c:pt idx="235">
                  <c:v>-5.027547</c:v>
                </c:pt>
                <c:pt idx="236">
                  <c:v>-5.736734</c:v>
                </c:pt>
                <c:pt idx="237">
                  <c:v>-5.266783</c:v>
                </c:pt>
                <c:pt idx="238">
                  <c:v>-5.482336</c:v>
                </c:pt>
                <c:pt idx="239">
                  <c:v>-7.465051</c:v>
                </c:pt>
                <c:pt idx="240">
                  <c:v>-6.746849</c:v>
                </c:pt>
                <c:pt idx="241">
                  <c:v>-6.02112</c:v>
                </c:pt>
                <c:pt idx="242">
                  <c:v>-8.420917</c:v>
                </c:pt>
                <c:pt idx="243">
                  <c:v>-8.640724</c:v>
                </c:pt>
                <c:pt idx="244">
                  <c:v>-9.6751</c:v>
                </c:pt>
                <c:pt idx="245">
                  <c:v>-10.847397</c:v>
                </c:pt>
                <c:pt idx="246">
                  <c:v>-12.237726</c:v>
                </c:pt>
                <c:pt idx="247">
                  <c:v>-12.943093</c:v>
                </c:pt>
                <c:pt idx="248">
                  <c:v>-14.544541</c:v>
                </c:pt>
              </c:numCache>
            </c:numRef>
          </c:val>
          <c:smooth val="0"/>
        </c:ser>
        <c:marker val="1"/>
        <c:axId val="34882115"/>
        <c:axId val="45503580"/>
      </c:lineChart>
      <c:dateAx>
        <c:axId val="34882115"/>
        <c:scaling>
          <c:orientation val="minMax"/>
        </c:scaling>
        <c:axPos val="b"/>
        <c:delete val="0"/>
        <c:numFmt formatCode="yyyymmdd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5503580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550358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821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925"/>
          <c:y val="0.896"/>
          <c:w val="0.55775"/>
          <c:h val="0.1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765"/>
          <c:w val="0.704"/>
          <c:h val="0.3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'Fund Integrated Report'!$A$18:$A$27</c:f>
              <c:strCache/>
            </c:strRef>
          </c:cat>
          <c:val>
            <c:numRef>
              <c:f>'Fund Integrated Report'!$C$18:$C$27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75"/>
          <c:y val="0.75175"/>
          <c:w val="0.9565"/>
          <c:h val="0.2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57150</xdr:colOff>
      <xdr:row>30</xdr:row>
      <xdr:rowOff>114300</xdr:rowOff>
    </xdr:from>
    <xdr:to>
      <xdr:col>13</xdr:col>
      <xdr:colOff>266700</xdr:colOff>
      <xdr:row>43</xdr:row>
      <xdr:rowOff>123825</xdr:rowOff>
    </xdr:to>
    <xdr:graphicFrame>
      <xdr:nvGraphicFramePr>
        <xdr:cNvPr id="1" name="Chart 3"/>
        <xdr:cNvGraphicFramePr/>
      </xdr:nvGraphicFramePr>
      <xdr:xfrm>
        <a:off x="3943350" y="5572125"/>
        <a:ext cx="31432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57150</xdr:colOff>
      <xdr:row>44</xdr:row>
      <xdr:rowOff>9525</xdr:rowOff>
    </xdr:from>
    <xdr:to>
      <xdr:col>13</xdr:col>
      <xdr:colOff>266700</xdr:colOff>
      <xdr:row>56</xdr:row>
      <xdr:rowOff>133350</xdr:rowOff>
    </xdr:to>
    <xdr:graphicFrame>
      <xdr:nvGraphicFramePr>
        <xdr:cNvPr id="2" name="Chart 5"/>
        <xdr:cNvGraphicFramePr/>
      </xdr:nvGraphicFramePr>
      <xdr:xfrm>
        <a:off x="3943350" y="7820025"/>
        <a:ext cx="314325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6</xdr:col>
      <xdr:colOff>57150</xdr:colOff>
      <xdr:row>57</xdr:row>
      <xdr:rowOff>28575</xdr:rowOff>
    </xdr:from>
    <xdr:to>
      <xdr:col>13</xdr:col>
      <xdr:colOff>266700</xdr:colOff>
      <xdr:row>69</xdr:row>
      <xdr:rowOff>152400</xdr:rowOff>
    </xdr:to>
    <xdr:graphicFrame>
      <xdr:nvGraphicFramePr>
        <xdr:cNvPr id="3" name="Chart 6"/>
        <xdr:cNvGraphicFramePr/>
      </xdr:nvGraphicFramePr>
      <xdr:xfrm>
        <a:off x="3943350" y="10067925"/>
        <a:ext cx="314325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6</xdr:col>
      <xdr:colOff>57150</xdr:colOff>
      <xdr:row>14</xdr:row>
      <xdr:rowOff>76200</xdr:rowOff>
    </xdr:from>
    <xdr:to>
      <xdr:col>13</xdr:col>
      <xdr:colOff>266700</xdr:colOff>
      <xdr:row>30</xdr:row>
      <xdr:rowOff>66675</xdr:rowOff>
    </xdr:to>
    <xdr:graphicFrame>
      <xdr:nvGraphicFramePr>
        <xdr:cNvPr id="4" name="Chart 7"/>
        <xdr:cNvGraphicFramePr/>
      </xdr:nvGraphicFramePr>
      <xdr:xfrm>
        <a:off x="3943350" y="2790825"/>
        <a:ext cx="314325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57150</xdr:colOff>
      <xdr:row>12</xdr:row>
      <xdr:rowOff>66675</xdr:rowOff>
    </xdr:from>
    <xdr:to>
      <xdr:col>13</xdr:col>
      <xdr:colOff>266700</xdr:colOff>
      <xdr:row>14</xdr:row>
      <xdr:rowOff>19050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3943350" y="2486025"/>
          <a:ext cx="3143250" cy="247650"/>
        </a:xfrm>
        <a:prstGeom prst="rect">
          <a:avLst/>
        </a:prstGeom>
        <a:solidFill>
          <a:srgbClr val="C0C0C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FUND's HOLDING Top 10</a:t>
          </a:r>
        </a:p>
      </xdr:txBody>
    </xdr:sp>
    <xdr:clientData/>
  </xdr:twoCellAnchor>
  <xdr:twoCellAnchor editAs="absolute">
    <xdr:from>
      <xdr:col>1</xdr:col>
      <xdr:colOff>47625</xdr:colOff>
      <xdr:row>0</xdr:row>
      <xdr:rowOff>0</xdr:rowOff>
    </xdr:from>
    <xdr:to>
      <xdr:col>4</xdr:col>
      <xdr:colOff>390525</xdr:colOff>
      <xdr:row>0</xdr:row>
      <xdr:rowOff>371475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381125" y="0"/>
          <a:ext cx="2028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&lt;&lt;Please Key-in the fund code, and then 
</a:t>
          </a: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click [ REFRESH ] buttom to refresh data.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2"/>
    <pageSetUpPr fitToPage="1"/>
  </sheetPr>
  <dimension ref="A1:N70"/>
  <sheetViews>
    <sheetView tabSelected="1" zoomScalePageLayoutView="0" workbookViewId="0" topLeftCell="A1">
      <selection activeCell="A1" sqref="A1"/>
    </sheetView>
  </sheetViews>
  <sheetFormatPr defaultColWidth="9.33203125" defaultRowHeight="14.25"/>
  <cols>
    <col min="1" max="1" width="23.33203125" style="41" customWidth="1"/>
    <col min="2" max="5" width="9.83203125" style="41" customWidth="1"/>
    <col min="6" max="6" width="5.33203125" style="41" customWidth="1"/>
    <col min="7" max="7" width="9.33203125" style="41" customWidth="1"/>
    <col min="8" max="8" width="5.83203125" style="41" customWidth="1"/>
    <col min="9" max="10" width="9.83203125" style="41" customWidth="1"/>
    <col min="11" max="11" width="6.83203125" style="41" customWidth="1"/>
    <col min="12" max="12" width="2.83203125" style="41" customWidth="1"/>
    <col min="13" max="13" width="6.83203125" style="41" customWidth="1"/>
    <col min="14" max="14" width="4.83203125" style="41" customWidth="1"/>
    <col min="15" max="16384" width="9.33203125" style="41" customWidth="1"/>
  </cols>
  <sheetData>
    <row r="1" spans="1:3" ht="30" customHeight="1" thickBot="1">
      <c r="A1" s="31" t="s">
        <v>190</v>
      </c>
      <c r="B1" s="72"/>
      <c r="C1" s="71"/>
    </row>
    <row r="2" spans="1:14" ht="18" customHeight="1" thickBot="1">
      <c r="A2" s="102" t="s">
        <v>26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4" ht="14.25" customHeight="1">
      <c r="A3" s="73" t="s">
        <v>34</v>
      </c>
      <c r="B3" s="74" t="str">
        <f>LEFT('Fund Attribute'!A1,FIND(" ",'Fund Attribute'!A1))</f>
        <v>0050 </v>
      </c>
      <c r="C3" s="132" t="str">
        <f>IF('Fund Attribute'!B3="","",'Fund Attribute'!B3)</f>
        <v>Polaris Taiwan Top 50 Tracker Fund</v>
      </c>
      <c r="D3" s="132"/>
      <c r="E3" s="132"/>
      <c r="F3" s="132"/>
      <c r="G3" s="132"/>
      <c r="H3" s="133"/>
      <c r="I3" s="130" t="s">
        <v>28</v>
      </c>
      <c r="J3" s="131"/>
      <c r="K3" s="105">
        <f>IF('Fund Attribute'!A3="","",RIGHT(REPT(0,8)&amp;'Fund Attribute'!A3,8))</f>
      </c>
      <c r="L3" s="106"/>
      <c r="M3" s="106"/>
      <c r="N3" s="107"/>
    </row>
    <row r="4" spans="1:14" ht="14.25" customHeight="1">
      <c r="A4" s="75" t="s">
        <v>35</v>
      </c>
      <c r="B4" s="108" t="str">
        <f>IF('Fund Attribute'!C3="","",'Fund Attribute'!C3)</f>
        <v>Zhang Mei Yuan(Started Date:2010/05/18)</v>
      </c>
      <c r="C4" s="109"/>
      <c r="D4" s="109"/>
      <c r="E4" s="109"/>
      <c r="F4" s="109"/>
      <c r="G4" s="109"/>
      <c r="H4" s="110"/>
      <c r="I4" s="134" t="s">
        <v>29</v>
      </c>
      <c r="J4" s="110"/>
      <c r="K4" s="1">
        <f>IF('Fund Attribute'!K3="","",'Fund Attribute'!K3)</f>
        <v>0</v>
      </c>
      <c r="L4" s="1" t="s">
        <v>2</v>
      </c>
      <c r="M4" s="1">
        <f>IF('Fund Attribute'!J3="","",'Fund Attribute'!J3)</f>
        <v>0.32</v>
      </c>
      <c r="N4" s="33" t="s">
        <v>3</v>
      </c>
    </row>
    <row r="5" spans="1:14" ht="14.25" customHeight="1">
      <c r="A5" s="75" t="s">
        <v>36</v>
      </c>
      <c r="B5" s="108">
        <f>IF('Fund Attribute'!D3="","",'Fund Attribute'!D3)</f>
      </c>
      <c r="C5" s="109"/>
      <c r="D5" s="109"/>
      <c r="E5" s="109"/>
      <c r="F5" s="109"/>
      <c r="G5" s="109"/>
      <c r="H5" s="110"/>
      <c r="I5" s="135" t="s">
        <v>30</v>
      </c>
      <c r="J5" s="136"/>
      <c r="K5" s="40">
        <f>IF('Fund Attribute'!M3="","",'Fund Attribute'!M3)</f>
        <v>0</v>
      </c>
      <c r="L5" s="1" t="s">
        <v>2</v>
      </c>
      <c r="M5" s="1">
        <f>IF('Fund Attribute'!L3="","",'Fund Attribute'!L3)</f>
        <v>0.035</v>
      </c>
      <c r="N5" s="33" t="s">
        <v>3</v>
      </c>
    </row>
    <row r="6" spans="1:14" ht="14.25" customHeight="1">
      <c r="A6" s="68" t="s">
        <v>37</v>
      </c>
      <c r="B6" s="108" t="str">
        <f>IF('Fund Attribute'!E3="","",'Fund Attribute'!E3)</f>
        <v>ETF</v>
      </c>
      <c r="C6" s="109"/>
      <c r="D6" s="109"/>
      <c r="E6" s="110"/>
      <c r="F6" s="111" t="s">
        <v>25</v>
      </c>
      <c r="G6" s="112"/>
      <c r="H6" s="67" t="str">
        <f>IF('Fund Attribute'!F3="","",'Fund Attribute'!F3)</f>
        <v>N</v>
      </c>
      <c r="I6" s="134" t="s">
        <v>31</v>
      </c>
      <c r="J6" s="110"/>
      <c r="K6" s="40">
        <f>IF('Fund Attribute'!O3="","",'Fund Attribute'!O3)</f>
        <v>0</v>
      </c>
      <c r="L6" s="1" t="s">
        <v>2</v>
      </c>
      <c r="M6" s="1">
        <f>IF('Fund Attribute'!N3="","",'Fund Attribute'!N3)</f>
        <v>2</v>
      </c>
      <c r="N6" s="33" t="s">
        <v>3</v>
      </c>
    </row>
    <row r="7" spans="1:14" ht="14.25" customHeight="1">
      <c r="A7" s="75" t="s">
        <v>38</v>
      </c>
      <c r="B7" s="119">
        <f>IF('Fund Attribute'!G3="","",'Fund Attribute'!G3)</f>
        <v>3726000</v>
      </c>
      <c r="C7" s="120"/>
      <c r="D7" s="76" t="s">
        <v>39</v>
      </c>
      <c r="E7" s="92" t="str">
        <f>IF('Fund Attribute'!H3="","",TEXT('Fund Attribute'!H3,"YYYY/MM/DD")&amp;"　Established　")</f>
        <v>2003/06/25　Established　</v>
      </c>
      <c r="F7" s="93"/>
      <c r="G7" s="93"/>
      <c r="H7" s="99"/>
      <c r="I7" s="134" t="s">
        <v>32</v>
      </c>
      <c r="J7" s="110"/>
      <c r="K7" s="92" t="str">
        <f>IF('Fund Attribute'!P3="","",'Fund Attribute'!P3&amp;"　NTD")</f>
        <v>0　NTD</v>
      </c>
      <c r="L7" s="93"/>
      <c r="M7" s="93"/>
      <c r="N7" s="94"/>
    </row>
    <row r="8" spans="1:14" ht="14.25" customHeight="1" thickBot="1">
      <c r="A8" s="79" t="s">
        <v>158</v>
      </c>
      <c r="B8" s="121" t="str">
        <f>IF('NAV&amp;ROI'!E3="","",'NAV&amp;ROI'!E3/1000&amp;"　M. NTD")</f>
        <v>92882.938　M. NTD</v>
      </c>
      <c r="C8" s="122"/>
      <c r="D8" s="122"/>
      <c r="E8" s="122"/>
      <c r="F8" s="123" t="str">
        <f>TEXT('NAV&amp;ROI'!E2,"(YYYY/MM/DD)")</f>
        <v>(2012/02/29)</v>
      </c>
      <c r="G8" s="123"/>
      <c r="H8" s="124"/>
      <c r="I8" s="137" t="s">
        <v>33</v>
      </c>
      <c r="J8" s="138"/>
      <c r="K8" s="89" t="str">
        <f>IF('Fund Attribute'!Q3="","",'Fund Attribute'!Q3*10&amp;"　T. NTD")</f>
        <v>500　T. NTD</v>
      </c>
      <c r="L8" s="90"/>
      <c r="M8" s="90"/>
      <c r="N8" s="91"/>
    </row>
    <row r="9" spans="1:14" ht="14.25" customHeight="1">
      <c r="A9" s="70" t="s">
        <v>159</v>
      </c>
      <c r="B9" s="97" t="s">
        <v>160</v>
      </c>
      <c r="C9" s="97"/>
      <c r="D9" s="97" t="s">
        <v>161</v>
      </c>
      <c r="E9" s="97"/>
      <c r="F9" s="97" t="s">
        <v>162</v>
      </c>
      <c r="G9" s="97"/>
      <c r="H9" s="97"/>
      <c r="I9" s="97" t="s">
        <v>163</v>
      </c>
      <c r="J9" s="97"/>
      <c r="K9" s="97" t="s">
        <v>164</v>
      </c>
      <c r="L9" s="97"/>
      <c r="M9" s="97"/>
      <c r="N9" s="98"/>
    </row>
    <row r="10" spans="1:14" ht="14.25" customHeight="1">
      <c r="A10" s="69" t="str">
        <f>TEXT('NAV&amp;ROI'!B2,"YYYY/MM/DD")</f>
        <v>2012/04/10</v>
      </c>
      <c r="B10" s="125">
        <f>IF('NAV&amp;ROI'!B3="","",'NAV&amp;ROI'!B3)</f>
        <v>53.18</v>
      </c>
      <c r="C10" s="125"/>
      <c r="D10" s="87">
        <f>IF('NAV&amp;ROI'!B4="","",'NAV&amp;ROI'!B4)</f>
        <v>0.207273</v>
      </c>
      <c r="E10" s="87"/>
      <c r="F10" s="87">
        <f>IF('NAV&amp;ROI'!B5="","",'NAV&amp;ROI'!B5)</f>
        <v>-2.134707</v>
      </c>
      <c r="G10" s="87"/>
      <c r="H10" s="87"/>
      <c r="I10" s="87">
        <f>IF('NAV&amp;ROI'!B6="","",'NAV&amp;ROI'!B6)</f>
        <v>6.830052</v>
      </c>
      <c r="J10" s="87"/>
      <c r="K10" s="87">
        <f>IF('NAV&amp;ROI'!B7="","",'NAV&amp;ROI'!B7)</f>
        <v>94.403779</v>
      </c>
      <c r="L10" s="87"/>
      <c r="M10" s="87"/>
      <c r="N10" s="88"/>
    </row>
    <row r="11" spans="1:14" ht="14.25" customHeight="1">
      <c r="A11" s="77" t="s">
        <v>165</v>
      </c>
      <c r="B11" s="85" t="s">
        <v>166</v>
      </c>
      <c r="C11" s="85"/>
      <c r="D11" s="100" t="s">
        <v>40</v>
      </c>
      <c r="E11" s="100"/>
      <c r="F11" s="101" t="s">
        <v>167</v>
      </c>
      <c r="G11" s="101"/>
      <c r="H11" s="101"/>
      <c r="I11" s="101" t="s">
        <v>168</v>
      </c>
      <c r="J11" s="101"/>
      <c r="K11" s="85" t="s">
        <v>169</v>
      </c>
      <c r="L11" s="85"/>
      <c r="M11" s="85"/>
      <c r="N11" s="86"/>
    </row>
    <row r="12" spans="1:14" ht="14.25" customHeight="1" thickBot="1">
      <c r="A12" s="78">
        <f>IF('NAV&amp;ROI'!B8="","",'NAV&amp;ROI'!B8)</f>
        <v>-3.37936</v>
      </c>
      <c r="B12" s="95">
        <f>IF('NAV&amp;ROI'!B9="","",'NAV&amp;ROI'!B9)</f>
        <v>5.015798</v>
      </c>
      <c r="C12" s="95"/>
      <c r="D12" s="95">
        <f>IF('NAV&amp;ROI'!B10="","",'NAV&amp;ROI'!B10)</f>
        <v>6.533342</v>
      </c>
      <c r="E12" s="95"/>
      <c r="F12" s="95">
        <f>IF('NAV&amp;ROI'!B11="","",'NAV&amp;ROI'!B11)</f>
        <v>-9.888518</v>
      </c>
      <c r="G12" s="95"/>
      <c r="H12" s="95"/>
      <c r="I12" s="95">
        <f>IF('NAV&amp;ROI'!B12="","",'NAV&amp;ROI'!B12)</f>
        <v>46.203675</v>
      </c>
      <c r="J12" s="95"/>
      <c r="K12" s="95">
        <f>IF('NAV&amp;ROI'!B13="","",'NAV&amp;ROI'!B13)</f>
        <v>10.67602</v>
      </c>
      <c r="L12" s="95"/>
      <c r="M12" s="95"/>
      <c r="N12" s="96"/>
    </row>
    <row r="13" ht="6.75" customHeight="1" thickBot="1"/>
    <row r="14" spans="1:7" ht="16.5" thickBot="1">
      <c r="A14" s="102" t="s">
        <v>54</v>
      </c>
      <c r="B14" s="103"/>
      <c r="C14" s="103"/>
      <c r="D14" s="103"/>
      <c r="E14" s="103"/>
      <c r="F14" s="104"/>
      <c r="G14" s="66"/>
    </row>
    <row r="15" spans="1:7" ht="13.5" customHeight="1">
      <c r="A15" s="126" t="s">
        <v>59</v>
      </c>
      <c r="B15" s="127"/>
      <c r="C15" s="80" t="s">
        <v>156</v>
      </c>
      <c r="D15" s="80" t="s">
        <v>154</v>
      </c>
      <c r="E15" s="80" t="s">
        <v>152</v>
      </c>
      <c r="F15" s="113" t="s">
        <v>57</v>
      </c>
      <c r="G15" s="65"/>
    </row>
    <row r="16" spans="1:7" ht="13.5" customHeight="1">
      <c r="A16" s="128"/>
      <c r="B16" s="129"/>
      <c r="C16" s="42" t="s">
        <v>0</v>
      </c>
      <c r="D16" s="42" t="s">
        <v>155</v>
      </c>
      <c r="E16" s="42" t="s">
        <v>157</v>
      </c>
      <c r="F16" s="114"/>
      <c r="G16" s="65"/>
    </row>
    <row r="17" spans="1:7" ht="13.5" customHeight="1">
      <c r="A17" s="43" t="str">
        <f>IF('Fund''s Holding-W'!$G4&gt;0,'Fund''s Holding-W'!$F4,"")</f>
        <v>CASH</v>
      </c>
      <c r="B17" s="44"/>
      <c r="C17" s="45">
        <f>IF($A17="","",'Fund''s Holding-W'!$G4)</f>
        <v>1.93</v>
      </c>
      <c r="D17" s="45" t="s">
        <v>27</v>
      </c>
      <c r="E17" s="45" t="s">
        <v>27</v>
      </c>
      <c r="F17" s="46"/>
      <c r="G17" s="62"/>
    </row>
    <row r="18" spans="1:7" ht="13.5" customHeight="1">
      <c r="A18" s="47" t="str">
        <f>IF('Fund''s Holding-W'!$G5&gt;0,'Fund''s Holding-W'!$F5,"")</f>
        <v>M2324  Semiconductor</v>
      </c>
      <c r="B18" s="48"/>
      <c r="C18" s="49">
        <f>IF($A18="","",'Fund''s Holding-W'!$G5)</f>
        <v>25.81</v>
      </c>
      <c r="D18" s="49">
        <f>IF($A18="","",'Fund''s Holding-W'!$H5)</f>
        <v>0.28</v>
      </c>
      <c r="E18" s="49">
        <f>IF($A18="","",'Fund''s Holding-W'!$I5)</f>
        <v>-1.65</v>
      </c>
      <c r="F18" s="50">
        <f>IF(A18="","",1)</f>
        <v>1</v>
      </c>
      <c r="G18" s="63"/>
    </row>
    <row r="19" spans="1:7" ht="13.5" customHeight="1">
      <c r="A19" s="47" t="str">
        <f>IF('Fund''s Holding-W'!$G6&gt;0,'Fund''s Holding-W'!$F6,"")</f>
        <v>M1300  Plastics</v>
      </c>
      <c r="B19" s="48"/>
      <c r="C19" s="49">
        <f>IF($A19="","",'Fund''s Holding-W'!$G6)</f>
        <v>11.85</v>
      </c>
      <c r="D19" s="49">
        <f>IF($A19="","",'Fund''s Holding-W'!$H6)</f>
        <v>-0.23</v>
      </c>
      <c r="E19" s="49">
        <f>IF($A19="","",'Fund''s Holding-W'!$I6)</f>
        <v>-4.04</v>
      </c>
      <c r="F19" s="50">
        <f>IF(A19="","",F18+1)</f>
        <v>2</v>
      </c>
      <c r="G19" s="63"/>
    </row>
    <row r="20" spans="1:7" ht="13.5" customHeight="1">
      <c r="A20" s="47" t="str">
        <f>IF('Fund''s Holding-W'!$G7&gt;0,'Fund''s Holding-W'!$F7,"")</f>
        <v>M2331  Other Electronic</v>
      </c>
      <c r="B20" s="48"/>
      <c r="C20" s="49">
        <f>IF($A20="","",'Fund''s Holding-W'!$G7)</f>
        <v>11.41</v>
      </c>
      <c r="D20" s="49">
        <f>IF($A20="","",'Fund''s Holding-W'!$H7)</f>
        <v>-0.13</v>
      </c>
      <c r="E20" s="49">
        <f>IF($A20="","",'Fund''s Holding-W'!$I7)</f>
        <v>-3.64</v>
      </c>
      <c r="F20" s="50">
        <f aca="true" t="shared" si="0" ref="F20:F39">IF(A20="","",F19+1)</f>
        <v>3</v>
      </c>
      <c r="G20" s="63"/>
    </row>
    <row r="21" spans="1:7" ht="13.5" customHeight="1">
      <c r="A21" s="47" t="str">
        <f>IF('Fund''s Holding-W'!$G8&gt;0,'Fund''s Holding-W'!$F8,"")</f>
        <v>M2327  Comm. &amp; Internet</v>
      </c>
      <c r="B21" s="48"/>
      <c r="C21" s="49">
        <f>IF($A21="","",'Fund''s Holding-W'!$G8)</f>
        <v>9.49</v>
      </c>
      <c r="D21" s="49">
        <f>IF($A21="","",'Fund''s Holding-W'!$H8)</f>
        <v>0.09</v>
      </c>
      <c r="E21" s="49">
        <f>IF($A21="","",'Fund''s Holding-W'!$I8)</f>
        <v>-1.85</v>
      </c>
      <c r="F21" s="50">
        <f t="shared" si="0"/>
        <v>4</v>
      </c>
      <c r="G21" s="63"/>
    </row>
    <row r="22" spans="1:7" ht="13.5" customHeight="1">
      <c r="A22" s="47" t="str">
        <f>IF('Fund''s Holding-W'!$G9&gt;0,'Fund''s Holding-W'!$F9,"")</f>
        <v>M2325  Computer &amp; Periphera</v>
      </c>
      <c r="B22" s="48"/>
      <c r="C22" s="49">
        <f>IF($A22="","",'Fund''s Holding-W'!$G9)</f>
        <v>8.62</v>
      </c>
      <c r="D22" s="49">
        <f>IF($A22="","",'Fund''s Holding-W'!$H9)</f>
        <v>0.06</v>
      </c>
      <c r="E22" s="49">
        <f>IF($A22="","",'Fund''s Holding-W'!$I9)</f>
        <v>-2.65</v>
      </c>
      <c r="F22" s="50">
        <f t="shared" si="0"/>
        <v>5</v>
      </c>
      <c r="G22" s="63"/>
    </row>
    <row r="23" spans="1:7" ht="13.5" customHeight="1">
      <c r="A23" s="47" t="str">
        <f>IF('Fund''s Holding-W'!$G10&gt;0,'Fund''s Holding-W'!$F10,"")</f>
        <v>M2326  Optoelectronic</v>
      </c>
      <c r="B23" s="48"/>
      <c r="C23" s="49">
        <f>IF($A23="","",'Fund''s Holding-W'!$G10)</f>
        <v>3.11</v>
      </c>
      <c r="D23" s="49">
        <f>IF($A23="","",'Fund''s Holding-W'!$H10)</f>
        <v>0.1</v>
      </c>
      <c r="E23" s="49">
        <f>IF($A23="","",'Fund''s Holding-W'!$I10)</f>
        <v>-2.63</v>
      </c>
      <c r="F23" s="50">
        <f t="shared" si="0"/>
        <v>6</v>
      </c>
      <c r="G23" s="63"/>
    </row>
    <row r="24" spans="1:7" ht="13.5" customHeight="1">
      <c r="A24" s="47" t="str">
        <f>IF('Fund''s Holding-W'!$G11&gt;0,'Fund''s Holding-W'!$F11,"")</f>
        <v>M2000  Iron and Steel</v>
      </c>
      <c r="B24" s="48"/>
      <c r="C24" s="49">
        <f>IF($A24="","",'Fund''s Holding-W'!$G11)</f>
        <v>2.86</v>
      </c>
      <c r="D24" s="49">
        <f>IF($A24="","",'Fund''s Holding-W'!$H11)</f>
        <v>-0.03</v>
      </c>
      <c r="E24" s="49">
        <f>IF($A24="","",'Fund''s Holding-W'!$I11)</f>
        <v>-3.32</v>
      </c>
      <c r="F24" s="50">
        <f t="shared" si="0"/>
        <v>7</v>
      </c>
      <c r="G24" s="63"/>
    </row>
    <row r="25" spans="1:7" ht="13.5" customHeight="1">
      <c r="A25" s="47" t="str">
        <f>IF('Fund''s Holding-W'!$G12&gt;0,'Fund''s Holding-W'!$F12,"")</f>
        <v>M1100  Cement</v>
      </c>
      <c r="B25" s="48"/>
      <c r="C25" s="49">
        <f>IF($A25="","",'Fund''s Holding-W'!$G12)</f>
        <v>1.84</v>
      </c>
      <c r="D25" s="49">
        <f>IF($A25="","",'Fund''s Holding-W'!$H12)</f>
        <v>0.04</v>
      </c>
      <c r="E25" s="49">
        <f>IF($A25="","",'Fund''s Holding-W'!$I12)</f>
        <v>-0.24</v>
      </c>
      <c r="F25" s="50">
        <f t="shared" si="0"/>
        <v>8</v>
      </c>
      <c r="G25" s="63"/>
    </row>
    <row r="26" spans="1:7" ht="13.5" customHeight="1">
      <c r="A26" s="47" t="str">
        <f>IF('Fund''s Holding-W'!$G13&gt;0,'Fund''s Holding-W'!$F13,"")</f>
        <v>M2328  Elec. Parts &amp; Comp.</v>
      </c>
      <c r="B26" s="48"/>
      <c r="C26" s="49">
        <f>IF($A26="","",'Fund''s Holding-W'!$G13)</f>
        <v>1.75</v>
      </c>
      <c r="D26" s="49">
        <f>IF($A26="","",'Fund''s Holding-W'!$H13)</f>
        <v>0</v>
      </c>
      <c r="E26" s="49">
        <f>IF($A26="","",'Fund''s Holding-W'!$I13)</f>
        <v>-2.99</v>
      </c>
      <c r="F26" s="50">
        <f t="shared" si="0"/>
        <v>9</v>
      </c>
      <c r="G26" s="63"/>
    </row>
    <row r="27" spans="1:7" ht="13.5" customHeight="1">
      <c r="A27" s="47" t="str">
        <f>IF('Fund''s Holding-W'!$G14&gt;0,'Fund''s Holding-W'!$F14,"")</f>
        <v>M1200  Foods</v>
      </c>
      <c r="B27" s="48"/>
      <c r="C27" s="49">
        <f>IF($A27="","",'Fund''s Holding-W'!$G14)</f>
        <v>1.61</v>
      </c>
      <c r="D27" s="49">
        <f>IF($A27="","",'Fund''s Holding-W'!$H14)</f>
        <v>0.03</v>
      </c>
      <c r="E27" s="49">
        <f>IF($A27="","",'Fund''s Holding-W'!$I14)</f>
        <v>-2.31</v>
      </c>
      <c r="F27" s="50">
        <f t="shared" si="0"/>
        <v>10</v>
      </c>
      <c r="G27" s="63"/>
    </row>
    <row r="28" spans="1:7" ht="13.5" customHeight="1">
      <c r="A28" s="47" t="str">
        <f>IF('Fund''s Holding-W'!$G15&gt;0,'Fund''s Holding-W'!$F15,"")</f>
        <v>M2200  Automobile</v>
      </c>
      <c r="B28" s="48"/>
      <c r="C28" s="49">
        <f>IF($A28="","",'Fund''s Holding-W'!$G15)</f>
        <v>1.3</v>
      </c>
      <c r="D28" s="49">
        <f>IF($A28="","",'Fund''s Holding-W'!$H15)</f>
        <v>-0.09</v>
      </c>
      <c r="E28" s="49">
        <f>IF($A28="","",'Fund''s Holding-W'!$I15)</f>
        <v>-7.19</v>
      </c>
      <c r="F28" s="50">
        <f t="shared" si="0"/>
        <v>11</v>
      </c>
      <c r="G28" s="63"/>
    </row>
    <row r="29" spans="1:7" ht="13.5" customHeight="1">
      <c r="A29" s="47" t="str">
        <f>IF('Fund''s Holding-W'!$G16&gt;0,'Fund''s Holding-W'!$F16,"")</f>
        <v>M2100  Rubber</v>
      </c>
      <c r="B29" s="48"/>
      <c r="C29" s="49">
        <f>IF($A29="","",'Fund''s Holding-W'!$G16)</f>
        <v>1.1</v>
      </c>
      <c r="D29" s="49">
        <f>IF($A29="","",'Fund''s Holding-W'!$H16)</f>
        <v>-0.02</v>
      </c>
      <c r="E29" s="49">
        <f>IF($A29="","",'Fund''s Holding-W'!$I16)</f>
        <v>-3.31</v>
      </c>
      <c r="F29" s="50">
        <f t="shared" si="0"/>
        <v>12</v>
      </c>
      <c r="G29" s="63"/>
    </row>
    <row r="30" spans="1:7" ht="13.5" customHeight="1">
      <c r="A30" s="47" t="str">
        <f>IF('Fund''s Holding-W'!$G17&gt;0,'Fund''s Holding-W'!$F17,"")</f>
        <v>M2900  Trading and Consumer</v>
      </c>
      <c r="B30" s="48"/>
      <c r="C30" s="49">
        <f>IF($A30="","",'Fund''s Holding-W'!$G17)</f>
        <v>1.09</v>
      </c>
      <c r="D30" s="49">
        <f>IF($A30="","",'Fund''s Holding-W'!$H17)</f>
        <v>0.01</v>
      </c>
      <c r="E30" s="49">
        <f>IF($A30="","",'Fund''s Holding-W'!$I17)</f>
        <v>-3.61</v>
      </c>
      <c r="F30" s="50">
        <f t="shared" si="0"/>
        <v>13</v>
      </c>
      <c r="G30" s="63"/>
    </row>
    <row r="31" spans="1:7" ht="13.5" customHeight="1">
      <c r="A31" s="47" t="str">
        <f>IF('Fund''s Holding-W'!$G18&gt;0,'Fund''s Holding-W'!$F18,"")</f>
        <v>M1400  Textiles</v>
      </c>
      <c r="B31" s="48"/>
      <c r="C31" s="49">
        <f>IF($A31="","",'Fund''s Holding-W'!$G18)</f>
        <v>1.07</v>
      </c>
      <c r="D31" s="49">
        <f>IF($A31="","",'Fund''s Holding-W'!$H18)</f>
        <v>0.01</v>
      </c>
      <c r="E31" s="49">
        <f>IF($A31="","",'Fund''s Holding-W'!$I18)</f>
        <v>-3.35</v>
      </c>
      <c r="F31" s="50">
        <f t="shared" si="0"/>
        <v>14</v>
      </c>
      <c r="G31" s="63"/>
    </row>
    <row r="32" spans="1:7" ht="13.5" customHeight="1">
      <c r="A32" s="47" t="str">
        <f>IF('Fund''s Holding-W'!$G19&gt;0,'Fund''s Holding-W'!$F19,"")</f>
        <v>M2329  Elec. Products Dist.</v>
      </c>
      <c r="B32" s="48"/>
      <c r="C32" s="49">
        <f>IF($A32="","",'Fund''s Holding-W'!$G19)</f>
        <v>0.98</v>
      </c>
      <c r="D32" s="49">
        <f>IF($A32="","",'Fund''s Holding-W'!$H19)</f>
        <v>0.02</v>
      </c>
      <c r="E32" s="49">
        <f>IF($A32="","",'Fund''s Holding-W'!$I19)</f>
        <v>-2.41</v>
      </c>
      <c r="F32" s="50">
        <f t="shared" si="0"/>
        <v>15</v>
      </c>
      <c r="G32" s="63"/>
    </row>
    <row r="33" spans="1:7" ht="13.5" customHeight="1">
      <c r="A33" s="47" t="str">
        <f>IF('Fund''s Holding-W'!$G20&gt;0,'Fund''s Holding-W'!$F20,"")</f>
        <v>M1721  Chemical</v>
      </c>
      <c r="B33" s="48"/>
      <c r="C33" s="49">
        <f>IF($A33="","",'Fund''s Holding-W'!$G20)</f>
        <v>0.47</v>
      </c>
      <c r="D33" s="49">
        <f>IF($A33="","",'Fund''s Holding-W'!$H20)</f>
        <v>-0.01</v>
      </c>
      <c r="E33" s="49">
        <f>IF($A33="","",'Fund''s Holding-W'!$I20)</f>
        <v>-3.64</v>
      </c>
      <c r="F33" s="50">
        <f t="shared" si="0"/>
        <v>16</v>
      </c>
      <c r="G33" s="63"/>
    </row>
    <row r="34" spans="1:7" ht="13.5" customHeight="1">
      <c r="A34" s="47" t="str">
        <f>IF('Fund''s Holding-W'!$G21&gt;0,'Fund''s Holding-W'!$F21,"")</f>
        <v>M1800  Glass and Ceramics</v>
      </c>
      <c r="B34" s="48"/>
      <c r="C34" s="49">
        <f>IF($A34="","",'Fund''s Holding-W'!$G21)</f>
        <v>0.47</v>
      </c>
      <c r="D34" s="49">
        <f>IF($A34="","",'Fund''s Holding-W'!$H21)</f>
        <v>-0.01</v>
      </c>
      <c r="E34" s="49">
        <f>IF($A34="","",'Fund''s Holding-W'!$I21)</f>
        <v>-4.42</v>
      </c>
      <c r="F34" s="50">
        <f t="shared" si="0"/>
        <v>17</v>
      </c>
      <c r="G34" s="63"/>
    </row>
    <row r="35" spans="1:7" ht="13.5" customHeight="1">
      <c r="A35" s="47">
        <f>IF('Fund''s Holding-W'!$G22&gt;0,'Fund''s Holding-W'!$F22,"")</f>
      </c>
      <c r="B35" s="48"/>
      <c r="C35" s="49">
        <f>IF($A35="","",'Fund''s Holding-W'!$G22)</f>
      </c>
      <c r="D35" s="49">
        <f>IF($A35="","",'Fund''s Holding-W'!$H22)</f>
      </c>
      <c r="E35" s="49">
        <f>IF($A35="","",'Fund''s Holding-W'!$I22)</f>
      </c>
      <c r="F35" s="50">
        <f t="shared" si="0"/>
      </c>
      <c r="G35" s="63"/>
    </row>
    <row r="36" spans="1:7" ht="13.5" customHeight="1">
      <c r="A36" s="47">
        <f>IF('Fund''s Holding-W'!$G23&gt;0,'Fund''s Holding-W'!$F23,"")</f>
      </c>
      <c r="B36" s="48"/>
      <c r="C36" s="49">
        <f>IF($A36="","",'Fund''s Holding-W'!$G23)</f>
      </c>
      <c r="D36" s="49">
        <f>IF($A36="","",'Fund''s Holding-W'!$H23)</f>
      </c>
      <c r="E36" s="49">
        <f>IF($A36="","",'Fund''s Holding-W'!$I23)</f>
      </c>
      <c r="F36" s="50">
        <f t="shared" si="0"/>
      </c>
      <c r="G36" s="63"/>
    </row>
    <row r="37" spans="1:7" ht="13.5" customHeight="1">
      <c r="A37" s="47">
        <f>IF('Fund''s Holding-W'!$G24&gt;0,'Fund''s Holding-W'!$F24,"")</f>
      </c>
      <c r="B37" s="48"/>
      <c r="C37" s="49">
        <f>IF($A37="","",'Fund''s Holding-W'!$G24)</f>
      </c>
      <c r="D37" s="49">
        <f>IF($A37="","",'Fund''s Holding-W'!$H24)</f>
      </c>
      <c r="E37" s="49">
        <f>IF($A37="","",'Fund''s Holding-W'!$I24)</f>
      </c>
      <c r="F37" s="50">
        <f t="shared" si="0"/>
      </c>
      <c r="G37" s="63"/>
    </row>
    <row r="38" spans="1:7" ht="13.5" customHeight="1">
      <c r="A38" s="47">
        <f>IF('Fund''s Holding-W'!$G25&gt;0,'Fund''s Holding-W'!$F25,"")</f>
      </c>
      <c r="B38" s="48"/>
      <c r="C38" s="49">
        <f>IF($A38="","",'Fund''s Holding-W'!$G25)</f>
      </c>
      <c r="D38" s="49">
        <f>IF($A38="","",'Fund''s Holding-W'!$H25)</f>
      </c>
      <c r="E38" s="49">
        <f>IF($A38="","",'Fund''s Holding-W'!$I25)</f>
      </c>
      <c r="F38" s="50">
        <f t="shared" si="0"/>
      </c>
      <c r="G38" s="63"/>
    </row>
    <row r="39" spans="1:7" ht="13.5" customHeight="1">
      <c r="A39" s="47">
        <f>IF('Fund''s Holding-W'!$G26&gt;0,'Fund''s Holding-W'!$F26,"")</f>
      </c>
      <c r="B39" s="48"/>
      <c r="C39" s="49">
        <f>IF($A39="","",'Fund''s Holding-W'!$G26)</f>
      </c>
      <c r="D39" s="49">
        <f>IF($A39="","",'Fund''s Holding-W'!$H26)</f>
      </c>
      <c r="E39" s="49">
        <f>IF($A39="","",'Fund''s Holding-W'!$I26)</f>
      </c>
      <c r="F39" s="50">
        <f t="shared" si="0"/>
      </c>
      <c r="G39" s="63"/>
    </row>
    <row r="40" spans="1:7" ht="13.5" customHeight="1">
      <c r="A40" s="82" t="s">
        <v>151</v>
      </c>
      <c r="B40" s="51"/>
      <c r="C40" s="52">
        <f>'Fund''s Holding-W'!$G$2</f>
        <v>99.51</v>
      </c>
      <c r="D40" s="52"/>
      <c r="E40" s="52"/>
      <c r="F40" s="53"/>
      <c r="G40" s="64"/>
    </row>
    <row r="41" spans="1:7" ht="13.5" customHeight="1" thickBot="1">
      <c r="A41" s="83" t="s">
        <v>170</v>
      </c>
      <c r="B41" s="54"/>
      <c r="C41" s="55">
        <f>'Fund''s Holding-W'!$G$1</f>
        <v>0</v>
      </c>
      <c r="D41" s="55"/>
      <c r="E41" s="55"/>
      <c r="F41" s="56"/>
      <c r="G41" s="64"/>
    </row>
    <row r="42" ht="6.75" customHeight="1" thickBot="1"/>
    <row r="43" spans="1:7" ht="16.5" thickBot="1">
      <c r="A43" s="115" t="s">
        <v>53</v>
      </c>
      <c r="B43" s="116"/>
      <c r="C43" s="117"/>
      <c r="D43" s="117"/>
      <c r="E43" s="117"/>
      <c r="F43" s="118"/>
      <c r="G43" s="66"/>
    </row>
    <row r="44" spans="1:7" ht="13.5" customHeight="1">
      <c r="A44" s="126" t="s">
        <v>58</v>
      </c>
      <c r="B44" s="127"/>
      <c r="C44" s="80" t="s">
        <v>171</v>
      </c>
      <c r="D44" s="80" t="s">
        <v>171</v>
      </c>
      <c r="E44" s="80" t="s">
        <v>55</v>
      </c>
      <c r="F44" s="113" t="s">
        <v>57</v>
      </c>
      <c r="G44" s="65"/>
    </row>
    <row r="45" spans="1:7" ht="13.5" customHeight="1">
      <c r="A45" s="128"/>
      <c r="B45" s="129"/>
      <c r="C45" s="42" t="s">
        <v>56</v>
      </c>
      <c r="D45" s="42" t="s">
        <v>172</v>
      </c>
      <c r="E45" s="42" t="s">
        <v>157</v>
      </c>
      <c r="F45" s="114"/>
      <c r="G45" s="65"/>
    </row>
    <row r="46" spans="1:7" ht="13.5" customHeight="1">
      <c r="A46" s="47" t="str">
        <f>IF(OR(LEFT('Fund''s Holding-M'!$A4,1)="T",LEFT('Fund''s Holding-M'!$A4,1)="M",'Fund''s Holding-M'!$A4=""),"",'Fund''s Holding-M'!$A4)</f>
        <v>2330   TSMC</v>
      </c>
      <c r="B46" s="48"/>
      <c r="C46" s="57">
        <f aca="true" t="shared" si="1" ref="C46:C70">IF($A46="","",VLOOKUP($A46,XX_TEJ04,2,FALSE))</f>
        <v>16.38</v>
      </c>
      <c r="D46" s="57">
        <f aca="true" t="shared" si="2" ref="D46:D70">IF($A46="","",VLOOKUP($A46,XX_TEJ04,3,FALSE))</f>
        <v>0.72</v>
      </c>
      <c r="E46" s="57">
        <f aca="true" t="shared" si="3" ref="E46:E70">IF($A46="","",VLOOKUP($A46,XX_TEJ04,4,FALSE))</f>
        <v>3.3122</v>
      </c>
      <c r="F46" s="39">
        <f>IF(A46="","",1)</f>
        <v>1</v>
      </c>
      <c r="G46" s="65"/>
    </row>
    <row r="47" spans="1:7" ht="13.5" customHeight="1">
      <c r="A47" s="47" t="str">
        <f>IF(OR(LEFT('Fund''s Holding-M'!$A5,1)="T",LEFT('Fund''s Holding-M'!$A5,1)="M",'Fund''s Holding-M'!$A5=""),"",'Fund''s Holding-M'!$A5)</f>
        <v>2317   Hon Hai Precision</v>
      </c>
      <c r="B47" s="48"/>
      <c r="C47" s="57">
        <f t="shared" si="1"/>
        <v>9.13</v>
      </c>
      <c r="D47" s="57">
        <f t="shared" si="2"/>
        <v>0.77</v>
      </c>
      <c r="E47" s="57">
        <f t="shared" si="3"/>
        <v>7.5549</v>
      </c>
      <c r="F47" s="39">
        <f>IF(A47="","",F46+1)</f>
        <v>2</v>
      </c>
      <c r="G47" s="65"/>
    </row>
    <row r="48" spans="1:7" ht="13.5" customHeight="1">
      <c r="A48" s="47" t="str">
        <f>IF(OR(LEFT('Fund''s Holding-M'!$A6,1)="T",LEFT('Fund''s Holding-M'!$A6,1)="M",'Fund''s Holding-M'!$A6=""),"",'Fund''s Holding-M'!$A6)</f>
        <v>2498   HTC</v>
      </c>
      <c r="B48" s="48"/>
      <c r="C48" s="57">
        <f t="shared" si="1"/>
        <v>4.78</v>
      </c>
      <c r="D48" s="57">
        <f t="shared" si="2"/>
        <v>0.79</v>
      </c>
      <c r="E48" s="57">
        <f t="shared" si="3"/>
        <v>36.148</v>
      </c>
      <c r="F48" s="39">
        <f aca="true" t="shared" si="4" ref="F48:F70">IF(A48="","",F47+1)</f>
        <v>3</v>
      </c>
      <c r="G48" s="65"/>
    </row>
    <row r="49" spans="1:7" ht="13.5" customHeight="1">
      <c r="A49" s="47" t="str">
        <f>IF(OR(LEFT('Fund''s Holding-M'!$A7,1)="T",LEFT('Fund''s Holding-M'!$A7,1)="M",'Fund''s Holding-M'!$A7=""),"",'Fund''s Holding-M'!$A7)</f>
        <v>1301   Formosa Plastics</v>
      </c>
      <c r="B49" s="48"/>
      <c r="C49" s="57">
        <f t="shared" si="1"/>
        <v>4.5</v>
      </c>
      <c r="D49" s="57">
        <f t="shared" si="2"/>
        <v>0.74</v>
      </c>
      <c r="E49" s="57">
        <f t="shared" si="3"/>
        <v>6.7284</v>
      </c>
      <c r="F49" s="39">
        <f t="shared" si="4"/>
        <v>4</v>
      </c>
      <c r="G49" s="65"/>
    </row>
    <row r="50" spans="1:7" ht="13.5" customHeight="1">
      <c r="A50" s="47" t="str">
        <f>IF(OR(LEFT('Fund''s Holding-M'!$A8,1)="T",LEFT('Fund''s Holding-M'!$A8,1)="M",'Fund''s Holding-M'!$A8=""),"",'Fund''s Holding-M'!$A8)</f>
        <v>1303   Nan Ya Plastics</v>
      </c>
      <c r="B50" s="48"/>
      <c r="C50" s="57">
        <f t="shared" si="1"/>
        <v>4.41</v>
      </c>
      <c r="D50" s="57">
        <f t="shared" si="2"/>
        <v>0.72</v>
      </c>
      <c r="E50" s="57">
        <f t="shared" si="3"/>
        <v>15.5201</v>
      </c>
      <c r="F50" s="39">
        <f t="shared" si="4"/>
        <v>5</v>
      </c>
      <c r="G50" s="65"/>
    </row>
    <row r="51" spans="1:7" ht="13.5" customHeight="1">
      <c r="A51" s="47">
        <f>IF(OR(LEFT('Fund''s Holding-M'!$A9,1)="T",LEFT('Fund''s Holding-M'!$A9,1)="M",'Fund''s Holding-M'!$A9=""),"",'Fund''s Holding-M'!$A9)</f>
      </c>
      <c r="B51" s="48"/>
      <c r="C51" s="57">
        <f t="shared" si="1"/>
      </c>
      <c r="D51" s="57">
        <f t="shared" si="2"/>
      </c>
      <c r="E51" s="57">
        <f t="shared" si="3"/>
      </c>
      <c r="F51" s="39">
        <f t="shared" si="4"/>
      </c>
      <c r="G51" s="65"/>
    </row>
    <row r="52" spans="1:7" ht="13.5" customHeight="1">
      <c r="A52" s="47">
        <f>IF(OR(LEFT('Fund''s Holding-M'!$A10,1)="T",LEFT('Fund''s Holding-M'!$A10,1)="M",'Fund''s Holding-M'!$A10=""),"",'Fund''s Holding-M'!$A10)</f>
      </c>
      <c r="B52" s="48"/>
      <c r="C52" s="57">
        <f t="shared" si="1"/>
      </c>
      <c r="D52" s="57">
        <f t="shared" si="2"/>
      </c>
      <c r="E52" s="57">
        <f t="shared" si="3"/>
      </c>
      <c r="F52" s="39">
        <f t="shared" si="4"/>
      </c>
      <c r="G52" s="65"/>
    </row>
    <row r="53" spans="1:7" ht="13.5" customHeight="1">
      <c r="A53" s="47">
        <f>IF(OR(LEFT('Fund''s Holding-M'!$A11,1)="T",LEFT('Fund''s Holding-M'!$A11,1)="M",'Fund''s Holding-M'!$A11=""),"",'Fund''s Holding-M'!$A11)</f>
      </c>
      <c r="B53" s="48"/>
      <c r="C53" s="57">
        <f t="shared" si="1"/>
      </c>
      <c r="D53" s="57">
        <f t="shared" si="2"/>
      </c>
      <c r="E53" s="57">
        <f t="shared" si="3"/>
      </c>
      <c r="F53" s="39">
        <f t="shared" si="4"/>
      </c>
      <c r="G53" s="65"/>
    </row>
    <row r="54" spans="1:7" ht="13.5" customHeight="1">
      <c r="A54" s="47">
        <f>IF(OR(LEFT('Fund''s Holding-M'!$A12,1)="T",LEFT('Fund''s Holding-M'!$A12,1)="M",'Fund''s Holding-M'!$A12=""),"",'Fund''s Holding-M'!$A12)</f>
      </c>
      <c r="B54" s="48"/>
      <c r="C54" s="57">
        <f t="shared" si="1"/>
      </c>
      <c r="D54" s="57">
        <f t="shared" si="2"/>
      </c>
      <c r="E54" s="57">
        <f t="shared" si="3"/>
      </c>
      <c r="F54" s="39">
        <f t="shared" si="4"/>
      </c>
      <c r="G54" s="65"/>
    </row>
    <row r="55" spans="1:7" ht="13.5" customHeight="1">
      <c r="A55" s="47">
        <f>IF(OR(LEFT('Fund''s Holding-M'!$A13,1)="T",LEFT('Fund''s Holding-M'!$A13,1)="M",'Fund''s Holding-M'!$A13=""),"",'Fund''s Holding-M'!$A13)</f>
      </c>
      <c r="B55" s="48"/>
      <c r="C55" s="57">
        <f t="shared" si="1"/>
      </c>
      <c r="D55" s="57">
        <f t="shared" si="2"/>
      </c>
      <c r="E55" s="57">
        <f t="shared" si="3"/>
      </c>
      <c r="F55" s="39">
        <f t="shared" si="4"/>
      </c>
      <c r="G55" s="65"/>
    </row>
    <row r="56" spans="1:7" ht="13.5" customHeight="1">
      <c r="A56" s="47">
        <f>IF(OR(LEFT('Fund''s Holding-M'!$A14,1)="T",LEFT('Fund''s Holding-M'!$A14,1)="M",'Fund''s Holding-M'!$A14=""),"",'Fund''s Holding-M'!$A14)</f>
      </c>
      <c r="B56" s="48"/>
      <c r="C56" s="57">
        <f t="shared" si="1"/>
      </c>
      <c r="D56" s="57">
        <f t="shared" si="2"/>
      </c>
      <c r="E56" s="57">
        <f t="shared" si="3"/>
      </c>
      <c r="F56" s="39">
        <f t="shared" si="4"/>
      </c>
      <c r="G56" s="65"/>
    </row>
    <row r="57" spans="1:7" ht="13.5" customHeight="1">
      <c r="A57" s="47">
        <f>IF(OR(LEFT('Fund''s Holding-M'!$A15,1)="T",LEFT('Fund''s Holding-M'!$A15,1)="M",'Fund''s Holding-M'!$A15=""),"",'Fund''s Holding-M'!$A15)</f>
      </c>
      <c r="B57" s="48"/>
      <c r="C57" s="57">
        <f t="shared" si="1"/>
      </c>
      <c r="D57" s="57">
        <f t="shared" si="2"/>
      </c>
      <c r="E57" s="57">
        <f t="shared" si="3"/>
      </c>
      <c r="F57" s="39">
        <f t="shared" si="4"/>
      </c>
      <c r="G57" s="65"/>
    </row>
    <row r="58" spans="1:7" ht="13.5" customHeight="1">
      <c r="A58" s="47">
        <f>IF(OR(LEFT('Fund''s Holding-M'!$A16,1)="T",LEFT('Fund''s Holding-M'!$A16,1)="M",'Fund''s Holding-M'!$A16=""),"",'Fund''s Holding-M'!$A16)</f>
      </c>
      <c r="B58" s="48"/>
      <c r="C58" s="57">
        <f t="shared" si="1"/>
      </c>
      <c r="D58" s="57">
        <f t="shared" si="2"/>
      </c>
      <c r="E58" s="57">
        <f t="shared" si="3"/>
      </c>
      <c r="F58" s="39">
        <f t="shared" si="4"/>
      </c>
      <c r="G58" s="65"/>
    </row>
    <row r="59" spans="1:7" ht="13.5" customHeight="1">
      <c r="A59" s="47">
        <f>IF(OR(LEFT('Fund''s Holding-M'!$A17,1)="T",LEFT('Fund''s Holding-M'!$A17,1)="M",'Fund''s Holding-M'!$A17=""),"",'Fund''s Holding-M'!$A17)</f>
      </c>
      <c r="B59" s="48"/>
      <c r="C59" s="57">
        <f t="shared" si="1"/>
      </c>
      <c r="D59" s="57">
        <f t="shared" si="2"/>
      </c>
      <c r="E59" s="57">
        <f t="shared" si="3"/>
      </c>
      <c r="F59" s="39">
        <f t="shared" si="4"/>
      </c>
      <c r="G59" s="65"/>
    </row>
    <row r="60" spans="1:7" ht="13.5" customHeight="1">
      <c r="A60" s="47">
        <f>IF(OR(LEFT('Fund''s Holding-M'!$A18,1)="T",LEFT('Fund''s Holding-M'!$A18,1)="M",'Fund''s Holding-M'!$A18=""),"",'Fund''s Holding-M'!$A18)</f>
      </c>
      <c r="B60" s="48"/>
      <c r="C60" s="57">
        <f t="shared" si="1"/>
      </c>
      <c r="D60" s="57">
        <f t="shared" si="2"/>
      </c>
      <c r="E60" s="57">
        <f t="shared" si="3"/>
      </c>
      <c r="F60" s="39">
        <f t="shared" si="4"/>
      </c>
      <c r="G60" s="65"/>
    </row>
    <row r="61" spans="1:7" ht="13.5" customHeight="1">
      <c r="A61" s="47">
        <f>IF(OR(LEFT('Fund''s Holding-M'!$A19,1)="T",LEFT('Fund''s Holding-M'!$A19,1)="M",'Fund''s Holding-M'!$A19=""),"",'Fund''s Holding-M'!$A19)</f>
      </c>
      <c r="B61" s="48"/>
      <c r="C61" s="57">
        <f t="shared" si="1"/>
      </c>
      <c r="D61" s="57">
        <f t="shared" si="2"/>
      </c>
      <c r="E61" s="57">
        <f t="shared" si="3"/>
      </c>
      <c r="F61" s="39">
        <f t="shared" si="4"/>
      </c>
      <c r="G61" s="65"/>
    </row>
    <row r="62" spans="1:7" ht="13.5" customHeight="1">
      <c r="A62" s="47">
        <f>IF(OR(LEFT('Fund''s Holding-M'!$A20,1)="T",LEFT('Fund''s Holding-M'!$A20,1)="M",'Fund''s Holding-M'!$A20=""),"",'Fund''s Holding-M'!$A20)</f>
      </c>
      <c r="B62" s="48"/>
      <c r="C62" s="57">
        <f t="shared" si="1"/>
      </c>
      <c r="D62" s="57">
        <f t="shared" si="2"/>
      </c>
      <c r="E62" s="57">
        <f t="shared" si="3"/>
      </c>
      <c r="F62" s="39">
        <f t="shared" si="4"/>
      </c>
      <c r="G62" s="65"/>
    </row>
    <row r="63" spans="1:7" ht="13.5" customHeight="1">
      <c r="A63" s="47">
        <f>IF(OR(LEFT('Fund''s Holding-M'!$A21,1)="T",LEFT('Fund''s Holding-M'!$A21,1)="M",'Fund''s Holding-M'!$A21=""),"",'Fund''s Holding-M'!$A21)</f>
      </c>
      <c r="B63" s="48"/>
      <c r="C63" s="57">
        <f t="shared" si="1"/>
      </c>
      <c r="D63" s="57">
        <f t="shared" si="2"/>
      </c>
      <c r="E63" s="57">
        <f t="shared" si="3"/>
      </c>
      <c r="F63" s="39">
        <f t="shared" si="4"/>
      </c>
      <c r="G63" s="65"/>
    </row>
    <row r="64" spans="1:7" ht="13.5" customHeight="1">
      <c r="A64" s="47">
        <f>IF(OR(LEFT('Fund''s Holding-M'!$A22,1)="T",LEFT('Fund''s Holding-M'!$A22,1)="M",'Fund''s Holding-M'!$A22=""),"",'Fund''s Holding-M'!$A22)</f>
      </c>
      <c r="B64" s="48"/>
      <c r="C64" s="57">
        <f t="shared" si="1"/>
      </c>
      <c r="D64" s="57">
        <f t="shared" si="2"/>
      </c>
      <c r="E64" s="57">
        <f t="shared" si="3"/>
      </c>
      <c r="F64" s="39">
        <f t="shared" si="4"/>
      </c>
      <c r="G64" s="65"/>
    </row>
    <row r="65" spans="1:7" ht="13.5" customHeight="1">
      <c r="A65" s="47">
        <f>IF(OR(LEFT('Fund''s Holding-M'!$A23,1)="T",LEFT('Fund''s Holding-M'!$A23,1)="M",'Fund''s Holding-M'!$A23=""),"",'Fund''s Holding-M'!$A23)</f>
      </c>
      <c r="B65" s="48"/>
      <c r="C65" s="57">
        <f t="shared" si="1"/>
      </c>
      <c r="D65" s="57">
        <f t="shared" si="2"/>
      </c>
      <c r="E65" s="57">
        <f t="shared" si="3"/>
      </c>
      <c r="F65" s="39">
        <f t="shared" si="4"/>
      </c>
      <c r="G65" s="65"/>
    </row>
    <row r="66" spans="1:7" ht="13.5" customHeight="1">
      <c r="A66" s="47">
        <f>IF(OR(LEFT('Fund''s Holding-M'!$A24,1)="T",LEFT('Fund''s Holding-M'!$A24,1)="M",'Fund''s Holding-M'!$A24=""),"",'Fund''s Holding-M'!$A24)</f>
      </c>
      <c r="B66" s="48"/>
      <c r="C66" s="57">
        <f t="shared" si="1"/>
      </c>
      <c r="D66" s="57">
        <f t="shared" si="2"/>
      </c>
      <c r="E66" s="57">
        <f t="shared" si="3"/>
      </c>
      <c r="F66" s="39">
        <f t="shared" si="4"/>
      </c>
      <c r="G66" s="65"/>
    </row>
    <row r="67" spans="1:7" ht="13.5" customHeight="1">
      <c r="A67" s="47">
        <f>IF(OR(LEFT('Fund''s Holding-M'!$A25,1)="T",LEFT('Fund''s Holding-M'!$A25,1)="M",'Fund''s Holding-M'!$A25=""),"",'Fund''s Holding-M'!$A25)</f>
      </c>
      <c r="B67" s="48"/>
      <c r="C67" s="57">
        <f t="shared" si="1"/>
      </c>
      <c r="D67" s="57">
        <f t="shared" si="2"/>
      </c>
      <c r="E67" s="57">
        <f t="shared" si="3"/>
      </c>
      <c r="F67" s="39">
        <f t="shared" si="4"/>
      </c>
      <c r="G67" s="65"/>
    </row>
    <row r="68" spans="1:7" ht="13.5" customHeight="1">
      <c r="A68" s="47">
        <f>IF(OR(LEFT('Fund''s Holding-M'!$A26,1)="T",LEFT('Fund''s Holding-M'!$A26,1)="M",'Fund''s Holding-M'!$A26=""),"",'Fund''s Holding-M'!$A26)</f>
      </c>
      <c r="B68" s="48"/>
      <c r="C68" s="57">
        <f t="shared" si="1"/>
      </c>
      <c r="D68" s="57">
        <f t="shared" si="2"/>
      </c>
      <c r="E68" s="57">
        <f t="shared" si="3"/>
      </c>
      <c r="F68" s="39">
        <f t="shared" si="4"/>
      </c>
      <c r="G68" s="65"/>
    </row>
    <row r="69" spans="1:7" ht="13.5" customHeight="1">
      <c r="A69" s="47">
        <f>IF(OR(LEFT('Fund''s Holding-M'!$A27,1)="T",LEFT('Fund''s Holding-M'!$A27,1)="M",'Fund''s Holding-M'!$A27=""),"",'Fund''s Holding-M'!$A27)</f>
      </c>
      <c r="B69" s="48"/>
      <c r="C69" s="57">
        <f t="shared" si="1"/>
      </c>
      <c r="D69" s="57">
        <f t="shared" si="2"/>
      </c>
      <c r="E69" s="57">
        <f t="shared" si="3"/>
      </c>
      <c r="F69" s="39">
        <f t="shared" si="4"/>
      </c>
      <c r="G69" s="65"/>
    </row>
    <row r="70" spans="1:7" ht="13.5" customHeight="1" thickBot="1">
      <c r="A70" s="58">
        <f>IF(OR(LEFT('Fund''s Holding-M'!$A28,1)="T",LEFT('Fund''s Holding-M'!$A28,1)="M",'Fund''s Holding-M'!$A28=""),"",'Fund''s Holding-M'!$A28)</f>
      </c>
      <c r="B70" s="59"/>
      <c r="C70" s="60">
        <f t="shared" si="1"/>
      </c>
      <c r="D70" s="60">
        <f t="shared" si="2"/>
      </c>
      <c r="E70" s="60">
        <f t="shared" si="3"/>
      </c>
      <c r="F70" s="61">
        <f t="shared" si="4"/>
      </c>
      <c r="G70" s="65"/>
    </row>
  </sheetData>
  <sheetProtection/>
  <mergeCells count="45">
    <mergeCell ref="F44:F45"/>
    <mergeCell ref="A44:B45"/>
    <mergeCell ref="A15:B16"/>
    <mergeCell ref="I3:J3"/>
    <mergeCell ref="C3:H3"/>
    <mergeCell ref="I4:J4"/>
    <mergeCell ref="I5:J5"/>
    <mergeCell ref="I6:J6"/>
    <mergeCell ref="I8:J8"/>
    <mergeCell ref="I7:J7"/>
    <mergeCell ref="F15:F16"/>
    <mergeCell ref="A14:F14"/>
    <mergeCell ref="A43:F43"/>
    <mergeCell ref="B7:C7"/>
    <mergeCell ref="B12:C12"/>
    <mergeCell ref="B11:C11"/>
    <mergeCell ref="B8:E8"/>
    <mergeCell ref="F8:H8"/>
    <mergeCell ref="B9:C9"/>
    <mergeCell ref="B10:C10"/>
    <mergeCell ref="A2:N2"/>
    <mergeCell ref="K3:N3"/>
    <mergeCell ref="B5:H5"/>
    <mergeCell ref="B6:E6"/>
    <mergeCell ref="F6:G6"/>
    <mergeCell ref="B4:H4"/>
    <mergeCell ref="E7:H7"/>
    <mergeCell ref="D11:E11"/>
    <mergeCell ref="F11:H11"/>
    <mergeCell ref="D12:E12"/>
    <mergeCell ref="F12:H12"/>
    <mergeCell ref="I12:J12"/>
    <mergeCell ref="D10:E10"/>
    <mergeCell ref="I11:J11"/>
    <mergeCell ref="I10:J10"/>
    <mergeCell ref="K11:N11"/>
    <mergeCell ref="K10:N10"/>
    <mergeCell ref="K8:N8"/>
    <mergeCell ref="K7:N7"/>
    <mergeCell ref="K12:N12"/>
    <mergeCell ref="D9:E9"/>
    <mergeCell ref="I9:J9"/>
    <mergeCell ref="K9:N9"/>
    <mergeCell ref="F9:H9"/>
    <mergeCell ref="F10:H10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8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3"/>
  <sheetViews>
    <sheetView zoomScalePageLayoutView="0" workbookViewId="0" topLeftCell="A1">
      <selection activeCell="A2" sqref="A2:Q3"/>
    </sheetView>
  </sheetViews>
  <sheetFormatPr defaultColWidth="9.33203125" defaultRowHeight="14.25"/>
  <cols>
    <col min="1" max="1" width="10.33203125" style="15" customWidth="1"/>
    <col min="2" max="2" width="34.16015625" style="15" customWidth="1"/>
    <col min="3" max="3" width="39.66015625" style="15" customWidth="1"/>
    <col min="4" max="4" width="16.16015625" style="15" bestFit="1" customWidth="1"/>
    <col min="5" max="5" width="9.16015625" style="15" customWidth="1"/>
    <col min="6" max="6" width="14.66015625" style="15" bestFit="1" customWidth="1"/>
    <col min="7" max="8" width="15.83203125" style="15" bestFit="1" customWidth="1"/>
    <col min="9" max="9" width="17.16015625" style="15" bestFit="1" customWidth="1"/>
    <col min="10" max="10" width="21.5" style="15" bestFit="1" customWidth="1"/>
    <col min="11" max="11" width="21.16015625" style="15" bestFit="1" customWidth="1"/>
    <col min="12" max="12" width="21" style="15" bestFit="1" customWidth="1"/>
    <col min="13" max="13" width="20.66015625" style="15" bestFit="1" customWidth="1"/>
    <col min="14" max="14" width="18.33203125" style="15" bestFit="1" customWidth="1"/>
    <col min="15" max="15" width="18" style="15" bestFit="1" customWidth="1"/>
    <col min="16" max="16" width="13.5" style="15" bestFit="1" customWidth="1"/>
    <col min="17" max="17" width="11" style="15" bestFit="1" customWidth="1"/>
    <col min="18" max="16384" width="9.33203125" style="15" customWidth="1"/>
  </cols>
  <sheetData>
    <row r="1" ht="15" thickBot="1">
      <c r="A1" s="84" t="s">
        <v>192</v>
      </c>
    </row>
    <row r="2" spans="1:17" s="32" customFormat="1" ht="14.25">
      <c r="A2" s="3" t="s">
        <v>14</v>
      </c>
      <c r="B2" s="3" t="s">
        <v>15</v>
      </c>
      <c r="C2" s="3" t="s">
        <v>9</v>
      </c>
      <c r="D2" s="3" t="s">
        <v>10</v>
      </c>
      <c r="E2" s="3" t="s">
        <v>16</v>
      </c>
      <c r="F2" s="3" t="s">
        <v>12</v>
      </c>
      <c r="G2" s="3" t="s">
        <v>13</v>
      </c>
      <c r="H2" s="3" t="s">
        <v>17</v>
      </c>
      <c r="I2" s="3" t="s">
        <v>18</v>
      </c>
      <c r="J2" s="3" t="s">
        <v>19</v>
      </c>
      <c r="K2" s="3" t="s">
        <v>20</v>
      </c>
      <c r="L2" s="3" t="s">
        <v>173</v>
      </c>
      <c r="M2" s="3" t="s">
        <v>21</v>
      </c>
      <c r="N2" s="3" t="s">
        <v>22</v>
      </c>
      <c r="O2" s="3" t="s">
        <v>23</v>
      </c>
      <c r="P2" s="3" t="s">
        <v>11</v>
      </c>
      <c r="Q2" s="3" t="s">
        <v>24</v>
      </c>
    </row>
    <row r="3" spans="1:17" ht="15" thickBot="1">
      <c r="A3" s="5"/>
      <c r="B3" s="140" t="s">
        <v>191</v>
      </c>
      <c r="C3" s="140" t="s">
        <v>199</v>
      </c>
      <c r="D3" s="6"/>
      <c r="E3" s="140" t="s">
        <v>200</v>
      </c>
      <c r="F3" s="140" t="s">
        <v>4</v>
      </c>
      <c r="G3" s="5">
        <v>3726000</v>
      </c>
      <c r="H3" s="7">
        <v>37797</v>
      </c>
      <c r="I3" s="140" t="s">
        <v>200</v>
      </c>
      <c r="J3" s="6">
        <v>0.32</v>
      </c>
      <c r="K3" s="6">
        <v>0</v>
      </c>
      <c r="L3" s="6">
        <v>0.035</v>
      </c>
      <c r="M3" s="6">
        <v>0</v>
      </c>
      <c r="N3" s="6">
        <v>2</v>
      </c>
      <c r="O3" s="6">
        <v>0</v>
      </c>
      <c r="P3" s="6">
        <v>0</v>
      </c>
      <c r="Q3" s="6">
        <v>50</v>
      </c>
    </row>
    <row r="4" ht="14.25"/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3"/>
  <sheetViews>
    <sheetView zoomScalePageLayoutView="0" workbookViewId="0" topLeftCell="A1">
      <selection activeCell="D2" sqref="D2:E3"/>
    </sheetView>
  </sheetViews>
  <sheetFormatPr defaultColWidth="9.33203125" defaultRowHeight="14.25"/>
  <cols>
    <col min="1" max="1" width="20.5" style="0" bestFit="1" customWidth="1"/>
    <col min="2" max="2" width="11" style="0" customWidth="1"/>
    <col min="4" max="4" width="16" style="0" bestFit="1" customWidth="1"/>
    <col min="5" max="5" width="11" style="0" customWidth="1"/>
  </cols>
  <sheetData>
    <row r="1" ht="15" thickBot="1">
      <c r="A1" s="84" t="s">
        <v>201</v>
      </c>
    </row>
    <row r="2" spans="1:5" s="4" customFormat="1" ht="14.25">
      <c r="A2" s="3" t="s">
        <v>174</v>
      </c>
      <c r="B2" s="8">
        <v>41009</v>
      </c>
      <c r="D2" s="3" t="s">
        <v>174</v>
      </c>
      <c r="E2" s="8">
        <v>40968</v>
      </c>
    </row>
    <row r="3" spans="1:5" ht="15" thickBot="1">
      <c r="A3" s="141" t="s">
        <v>48</v>
      </c>
      <c r="B3" s="9">
        <v>53.18</v>
      </c>
      <c r="D3" s="140" t="s">
        <v>182</v>
      </c>
      <c r="E3" s="5">
        <v>92882938</v>
      </c>
    </row>
    <row r="4" spans="1:2" ht="14.25">
      <c r="A4" s="141" t="s">
        <v>175</v>
      </c>
      <c r="B4" s="9">
        <v>0.207273</v>
      </c>
    </row>
    <row r="5" spans="1:2" ht="14.25">
      <c r="A5" s="141" t="s">
        <v>176</v>
      </c>
      <c r="B5" s="9">
        <v>-2.134707</v>
      </c>
    </row>
    <row r="6" spans="1:2" ht="14.25">
      <c r="A6" s="141" t="s">
        <v>177</v>
      </c>
      <c r="B6" s="9">
        <v>6.830052</v>
      </c>
    </row>
    <row r="7" spans="1:2" ht="14.25">
      <c r="A7" s="141" t="s">
        <v>178</v>
      </c>
      <c r="B7" s="9">
        <v>94.403779</v>
      </c>
    </row>
    <row r="8" spans="1:2" ht="14.25">
      <c r="A8" s="141" t="s">
        <v>49</v>
      </c>
      <c r="B8" s="9">
        <v>-3.37936</v>
      </c>
    </row>
    <row r="9" spans="1:2" ht="14.25">
      <c r="A9" s="141" t="s">
        <v>50</v>
      </c>
      <c r="B9" s="9">
        <v>5.015798</v>
      </c>
    </row>
    <row r="10" spans="1:2" ht="14.25">
      <c r="A10" s="141" t="s">
        <v>179</v>
      </c>
      <c r="B10" s="9">
        <v>6.533342</v>
      </c>
    </row>
    <row r="11" spans="1:2" ht="14.25">
      <c r="A11" s="141" t="s">
        <v>51</v>
      </c>
      <c r="B11" s="9">
        <v>-9.888518</v>
      </c>
    </row>
    <row r="12" spans="1:2" ht="14.25">
      <c r="A12" s="141" t="s">
        <v>180</v>
      </c>
      <c r="B12" s="9">
        <v>46.203675</v>
      </c>
    </row>
    <row r="13" spans="1:2" ht="15" thickBot="1">
      <c r="A13" s="140" t="s">
        <v>181</v>
      </c>
      <c r="B13" s="6">
        <v>10.67602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E69"/>
  <sheetViews>
    <sheetView zoomScalePageLayoutView="0" workbookViewId="0" topLeftCell="A1">
      <selection activeCell="A4" sqref="A4:D300"/>
    </sheetView>
  </sheetViews>
  <sheetFormatPr defaultColWidth="9.33203125" defaultRowHeight="14.25"/>
  <cols>
    <col min="1" max="1" width="23.83203125" style="0" customWidth="1"/>
    <col min="2" max="2" width="21.16015625" style="0" customWidth="1"/>
    <col min="3" max="3" width="17.33203125" style="0" customWidth="1"/>
    <col min="4" max="4" width="10" style="0" customWidth="1"/>
    <col min="5" max="5" width="18.16015625" style="0" bestFit="1" customWidth="1"/>
  </cols>
  <sheetData>
    <row r="1" ht="15" thickBot="1">
      <c r="A1" s="84" t="s">
        <v>201</v>
      </c>
    </row>
    <row r="2" spans="1:5" s="4" customFormat="1" ht="14.25">
      <c r="A2" s="3"/>
      <c r="B2" s="8">
        <v>40968</v>
      </c>
      <c r="C2" s="8">
        <v>40968</v>
      </c>
      <c r="D2" s="8">
        <v>40968</v>
      </c>
      <c r="E2" s="16"/>
    </row>
    <row r="3" spans="1:4" s="4" customFormat="1" ht="14.25">
      <c r="A3" s="9" t="s">
        <v>183</v>
      </c>
      <c r="B3" s="9" t="s">
        <v>184</v>
      </c>
      <c r="C3" s="9" t="s">
        <v>41</v>
      </c>
      <c r="D3" s="9" t="s">
        <v>42</v>
      </c>
    </row>
    <row r="4" spans="1:4" s="4" customFormat="1" ht="14.25">
      <c r="A4" s="141" t="s">
        <v>195</v>
      </c>
      <c r="B4" s="9">
        <v>16.38</v>
      </c>
      <c r="C4" s="9">
        <v>0.72</v>
      </c>
      <c r="D4" s="9">
        <v>3.3122</v>
      </c>
    </row>
    <row r="5" spans="1:4" ht="14.25">
      <c r="A5" s="141" t="s">
        <v>189</v>
      </c>
      <c r="B5" s="9">
        <v>9.13</v>
      </c>
      <c r="C5" s="9">
        <v>0.77</v>
      </c>
      <c r="D5" s="9">
        <v>7.5549</v>
      </c>
    </row>
    <row r="6" spans="1:4" ht="14.25">
      <c r="A6" s="141" t="s">
        <v>202</v>
      </c>
      <c r="B6" s="9">
        <v>4.78</v>
      </c>
      <c r="C6" s="9">
        <v>0.79</v>
      </c>
      <c r="D6" s="9">
        <v>36.148</v>
      </c>
    </row>
    <row r="7" spans="1:4" ht="14.25">
      <c r="A7" s="141" t="s">
        <v>193</v>
      </c>
      <c r="B7" s="9">
        <v>4.5</v>
      </c>
      <c r="C7" s="9">
        <v>0.74</v>
      </c>
      <c r="D7" s="9">
        <v>6.7284</v>
      </c>
    </row>
    <row r="8" spans="1:4" ht="14.25">
      <c r="A8" s="141" t="s">
        <v>194</v>
      </c>
      <c r="B8" s="9">
        <v>4.41</v>
      </c>
      <c r="C8" s="9">
        <v>0.72</v>
      </c>
      <c r="D8" s="9">
        <v>15.5201</v>
      </c>
    </row>
    <row r="9" spans="1:4" ht="14.25">
      <c r="A9" s="141" t="s">
        <v>66</v>
      </c>
      <c r="B9" s="9">
        <v>8.91</v>
      </c>
      <c r="C9" s="9"/>
      <c r="D9" s="9">
        <v>10.0563</v>
      </c>
    </row>
    <row r="10" spans="1:4" ht="14.25">
      <c r="A10" s="141" t="s">
        <v>44</v>
      </c>
      <c r="B10" s="9">
        <v>30.29</v>
      </c>
      <c r="C10" s="9"/>
      <c r="D10" s="9">
        <v>8.0599</v>
      </c>
    </row>
    <row r="11" spans="1:4" ht="14.25">
      <c r="A11" s="141" t="s">
        <v>46</v>
      </c>
      <c r="B11" s="9">
        <v>39.2</v>
      </c>
      <c r="C11" s="9"/>
      <c r="D11" s="9">
        <v>8.0398</v>
      </c>
    </row>
    <row r="12" spans="1:4" ht="14.25">
      <c r="A12" s="9"/>
      <c r="B12" s="9"/>
      <c r="C12" s="9"/>
      <c r="D12" s="9"/>
    </row>
    <row r="13" spans="1:4" ht="14.25">
      <c r="A13" s="9"/>
      <c r="B13" s="9"/>
      <c r="C13" s="9"/>
      <c r="D13" s="9"/>
    </row>
    <row r="14" spans="1:4" ht="14.25">
      <c r="A14" s="12"/>
      <c r="B14" s="12"/>
      <c r="C14" s="12"/>
      <c r="D14" s="12"/>
    </row>
    <row r="15" spans="1:4" ht="14.25">
      <c r="A15" s="9"/>
      <c r="B15" s="9"/>
      <c r="C15" s="9"/>
      <c r="D15" s="9"/>
    </row>
    <row r="16" spans="1:4" ht="14.25">
      <c r="A16" s="9"/>
      <c r="B16" s="9"/>
      <c r="C16" s="9"/>
      <c r="D16" s="9"/>
    </row>
    <row r="17" spans="1:4" ht="14.25">
      <c r="A17" s="9"/>
      <c r="B17" s="9"/>
      <c r="C17" s="9"/>
      <c r="D17" s="9"/>
    </row>
    <row r="18" spans="1:4" ht="14.25">
      <c r="A18" s="9"/>
      <c r="B18" s="9"/>
      <c r="C18" s="9"/>
      <c r="D18" s="9"/>
    </row>
    <row r="19" spans="1:4" ht="14.25">
      <c r="A19" s="9"/>
      <c r="B19" s="9"/>
      <c r="C19" s="9"/>
      <c r="D19" s="9"/>
    </row>
    <row r="20" spans="1:4" ht="14.25">
      <c r="A20" s="9"/>
      <c r="B20" s="9"/>
      <c r="C20" s="9"/>
      <c r="D20" s="9"/>
    </row>
    <row r="21" spans="1:4" ht="14.25">
      <c r="A21" s="9"/>
      <c r="B21" s="9"/>
      <c r="C21" s="9"/>
      <c r="D21" s="9"/>
    </row>
    <row r="22" spans="1:4" ht="14.25">
      <c r="A22" s="9"/>
      <c r="B22" s="9"/>
      <c r="C22" s="9"/>
      <c r="D22" s="9"/>
    </row>
    <row r="23" spans="1:4" ht="14.25">
      <c r="A23" s="9"/>
      <c r="B23" s="9"/>
      <c r="C23" s="9"/>
      <c r="D23" s="9"/>
    </row>
    <row r="24" spans="1:4" ht="14.25">
      <c r="A24" s="9"/>
      <c r="B24" s="9"/>
      <c r="C24" s="9"/>
      <c r="D24" s="9"/>
    </row>
    <row r="25" spans="1:4" ht="14.25">
      <c r="A25" s="9"/>
      <c r="B25" s="9"/>
      <c r="C25" s="9"/>
      <c r="D25" s="9"/>
    </row>
    <row r="26" spans="1:4" ht="14.25">
      <c r="A26" s="9"/>
      <c r="B26" s="9"/>
      <c r="C26" s="9"/>
      <c r="D26" s="9"/>
    </row>
    <row r="27" spans="1:4" ht="14.25">
      <c r="A27" s="9"/>
      <c r="B27" s="9"/>
      <c r="C27" s="9"/>
      <c r="D27" s="9"/>
    </row>
    <row r="28" spans="1:4" ht="14.25">
      <c r="A28" s="9"/>
      <c r="B28" s="9"/>
      <c r="C28" s="9"/>
      <c r="D28" s="9"/>
    </row>
    <row r="29" spans="1:4" ht="14.25">
      <c r="A29" s="9"/>
      <c r="B29" s="9"/>
      <c r="C29" s="9"/>
      <c r="D29" s="9"/>
    </row>
    <row r="30" spans="1:4" ht="14.25">
      <c r="A30" s="9"/>
      <c r="B30" s="9"/>
      <c r="C30" s="9"/>
      <c r="D30" s="9"/>
    </row>
    <row r="31" spans="1:4" ht="14.25">
      <c r="A31" s="9"/>
      <c r="B31" s="9"/>
      <c r="C31" s="9"/>
      <c r="D31" s="9"/>
    </row>
    <row r="32" spans="1:4" ht="14.25">
      <c r="A32" s="9"/>
      <c r="B32" s="9"/>
      <c r="C32" s="9"/>
      <c r="D32" s="9"/>
    </row>
    <row r="33" spans="1:4" ht="14.25">
      <c r="A33" s="12"/>
      <c r="B33" s="12"/>
      <c r="C33" s="12"/>
      <c r="D33" s="12"/>
    </row>
    <row r="34" spans="1:4" ht="14.25">
      <c r="A34" s="9"/>
      <c r="B34" s="9"/>
      <c r="C34" s="9"/>
      <c r="D34" s="9"/>
    </row>
    <row r="35" spans="1:4" ht="14.25">
      <c r="A35" s="9"/>
      <c r="B35" s="9"/>
      <c r="C35" s="9"/>
      <c r="D35" s="9"/>
    </row>
    <row r="36" spans="1:4" ht="14.25">
      <c r="A36" s="9"/>
      <c r="B36" s="9"/>
      <c r="C36" s="9"/>
      <c r="D36" s="9"/>
    </row>
    <row r="37" spans="1:4" ht="14.25">
      <c r="A37" s="9"/>
      <c r="B37" s="9"/>
      <c r="C37" s="9"/>
      <c r="D37" s="9"/>
    </row>
    <row r="38" spans="1:4" ht="14.25">
      <c r="A38" s="9"/>
      <c r="B38" s="9"/>
      <c r="C38" s="9"/>
      <c r="D38" s="9"/>
    </row>
    <row r="39" spans="1:4" ht="14.25">
      <c r="A39" s="9"/>
      <c r="B39" s="9"/>
      <c r="C39" s="9"/>
      <c r="D39" s="9"/>
    </row>
    <row r="40" spans="1:4" ht="14.25">
      <c r="A40" s="9"/>
      <c r="B40" s="9"/>
      <c r="C40" s="9"/>
      <c r="D40" s="9"/>
    </row>
    <row r="41" spans="1:4" ht="14.25">
      <c r="A41" s="9"/>
      <c r="B41" s="9"/>
      <c r="C41" s="9"/>
      <c r="D41" s="9"/>
    </row>
    <row r="42" spans="1:4" ht="14.25">
      <c r="A42" s="9"/>
      <c r="B42" s="9"/>
      <c r="C42" s="9"/>
      <c r="D42" s="9"/>
    </row>
    <row r="43" spans="1:4" ht="14.25">
      <c r="A43" s="9"/>
      <c r="B43" s="9"/>
      <c r="C43" s="9"/>
      <c r="D43" s="9"/>
    </row>
    <row r="44" spans="1:4" ht="14.25">
      <c r="A44" s="9"/>
      <c r="B44" s="9"/>
      <c r="C44" s="9"/>
      <c r="D44" s="9"/>
    </row>
    <row r="45" spans="1:4" ht="14.25">
      <c r="A45" s="9"/>
      <c r="B45" s="9"/>
      <c r="C45" s="9"/>
      <c r="D45" s="9"/>
    </row>
    <row r="46" spans="1:4" ht="14.25">
      <c r="A46" s="9"/>
      <c r="B46" s="9"/>
      <c r="C46" s="9"/>
      <c r="D46" s="9"/>
    </row>
    <row r="47" spans="1:4" ht="14.25">
      <c r="A47" s="9"/>
      <c r="B47" s="9"/>
      <c r="C47" s="9"/>
      <c r="D47" s="9"/>
    </row>
    <row r="48" spans="1:4" ht="14.25">
      <c r="A48" s="9"/>
      <c r="B48" s="9"/>
      <c r="C48" s="9"/>
      <c r="D48" s="9"/>
    </row>
    <row r="49" spans="1:4" ht="14.25">
      <c r="A49" s="9"/>
      <c r="B49" s="9"/>
      <c r="C49" s="9"/>
      <c r="D49" s="9"/>
    </row>
    <row r="50" spans="1:4" ht="14.25">
      <c r="A50" s="9"/>
      <c r="B50" s="9"/>
      <c r="C50" s="9"/>
      <c r="D50" s="9"/>
    </row>
    <row r="51" spans="1:4" ht="14.25">
      <c r="A51" s="9"/>
      <c r="B51" s="9"/>
      <c r="C51" s="9"/>
      <c r="D51" s="9"/>
    </row>
    <row r="52" spans="1:4" ht="14.25">
      <c r="A52" s="9"/>
      <c r="B52" s="9"/>
      <c r="C52" s="9"/>
      <c r="D52" s="9"/>
    </row>
    <row r="53" spans="1:4" ht="14.25">
      <c r="A53" s="9"/>
      <c r="B53" s="9"/>
      <c r="C53" s="9"/>
      <c r="D53" s="9"/>
    </row>
    <row r="54" spans="1:4" ht="14.25">
      <c r="A54" s="9"/>
      <c r="B54" s="9"/>
      <c r="C54" s="9"/>
      <c r="D54" s="9"/>
    </row>
    <row r="55" spans="1:4" ht="14.25">
      <c r="A55" s="12"/>
      <c r="B55" s="12"/>
      <c r="C55" s="12"/>
      <c r="D55" s="12"/>
    </row>
    <row r="56" spans="1:4" ht="14.25">
      <c r="A56" s="12"/>
      <c r="B56" s="12"/>
      <c r="C56" s="12"/>
      <c r="D56" s="12"/>
    </row>
    <row r="57" spans="1:4" ht="14.25">
      <c r="A57" s="12"/>
      <c r="B57" s="12"/>
      <c r="C57" s="12"/>
      <c r="D57" s="12"/>
    </row>
    <row r="58" spans="1:4" ht="14.25">
      <c r="A58" s="12"/>
      <c r="B58" s="12"/>
      <c r="C58" s="12"/>
      <c r="D58" s="12"/>
    </row>
    <row r="59" spans="1:4" ht="14.25">
      <c r="A59" s="12"/>
      <c r="B59" s="12"/>
      <c r="C59" s="12"/>
      <c r="D59" s="12"/>
    </row>
    <row r="60" spans="1:4" ht="14.25">
      <c r="A60" s="12"/>
      <c r="B60" s="12"/>
      <c r="C60" s="12"/>
      <c r="D60" s="12"/>
    </row>
    <row r="61" spans="1:4" ht="14.25">
      <c r="A61" s="12"/>
      <c r="B61" s="12"/>
      <c r="C61" s="12"/>
      <c r="D61" s="12"/>
    </row>
    <row r="62" spans="1:4" ht="14.25">
      <c r="A62" s="12"/>
      <c r="B62" s="12"/>
      <c r="C62" s="12"/>
      <c r="D62" s="12"/>
    </row>
    <row r="63" spans="1:4" ht="14.25">
      <c r="A63" s="12"/>
      <c r="B63" s="12"/>
      <c r="C63" s="12"/>
      <c r="D63" s="12"/>
    </row>
    <row r="64" spans="1:4" ht="14.25">
      <c r="A64" s="12"/>
      <c r="B64" s="12"/>
      <c r="C64" s="12"/>
      <c r="D64" s="12"/>
    </row>
    <row r="65" spans="1:4" ht="14.25">
      <c r="A65" s="12"/>
      <c r="B65" s="12"/>
      <c r="C65" s="12"/>
      <c r="D65" s="12"/>
    </row>
    <row r="66" spans="1:4" ht="15" thickBot="1">
      <c r="A66" s="13"/>
      <c r="B66" s="13"/>
      <c r="C66" s="13"/>
      <c r="D66" s="13"/>
    </row>
    <row r="67" spans="1:4" ht="14.25">
      <c r="A67" s="4"/>
      <c r="B67" s="4"/>
      <c r="C67" s="4"/>
      <c r="D67" s="4"/>
    </row>
    <row r="68" spans="1:4" ht="14.25">
      <c r="A68" s="4"/>
      <c r="B68" s="4"/>
      <c r="C68" s="4"/>
      <c r="D68" s="4"/>
    </row>
    <row r="69" spans="1:4" ht="14.25">
      <c r="A69" s="4"/>
      <c r="B69" s="4"/>
      <c r="C69" s="4"/>
      <c r="D69" s="4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150"/>
  <sheetViews>
    <sheetView zoomScalePageLayoutView="0" workbookViewId="0" topLeftCell="A1">
      <selection activeCell="L2" sqref="L2:M3"/>
    </sheetView>
  </sheetViews>
  <sheetFormatPr defaultColWidth="9.33203125" defaultRowHeight="14.25"/>
  <cols>
    <col min="1" max="1" width="30.33203125" style="0" customWidth="1"/>
    <col min="2" max="2" width="10.66015625" style="0" customWidth="1"/>
    <col min="3" max="3" width="18.5" style="0" customWidth="1"/>
    <col min="4" max="4" width="9" style="0" customWidth="1"/>
    <col min="5" max="5" width="13.16015625" style="0" customWidth="1"/>
    <col min="6" max="6" width="24.16015625" style="29" customWidth="1"/>
    <col min="7" max="9" width="15.83203125" style="30" customWidth="1"/>
    <col min="10" max="10" width="4.83203125" style="0" customWidth="1"/>
    <col min="12" max="12" width="10" style="0" customWidth="1"/>
    <col min="13" max="13" width="19.66015625" style="0" bestFit="1" customWidth="1"/>
  </cols>
  <sheetData>
    <row r="1" spans="1:9" ht="15" thickBot="1">
      <c r="A1" s="84" t="s">
        <v>192</v>
      </c>
      <c r="F1" s="9" t="s">
        <v>149</v>
      </c>
      <c r="G1" s="19">
        <f>VLOOKUP($F1,XX_TEJ05,2,FALSE)</f>
        <v>0</v>
      </c>
      <c r="H1" s="19">
        <f>VLOOKUP($F1,XX_TEJ05,3,FALSE)</f>
        <v>0</v>
      </c>
      <c r="I1" s="19">
        <f>VLOOKUP($F1,XX_TEJ05,4,FALSE)</f>
        <v>0</v>
      </c>
    </row>
    <row r="2" spans="1:13" s="4" customFormat="1" ht="14.25">
      <c r="A2" s="3"/>
      <c r="B2" s="8">
        <v>41005</v>
      </c>
      <c r="C2" s="8">
        <v>41005</v>
      </c>
      <c r="D2" s="8">
        <v>41005</v>
      </c>
      <c r="E2" s="16"/>
      <c r="F2" s="9" t="s">
        <v>150</v>
      </c>
      <c r="G2" s="19">
        <f>VLOOKUP($F2,XX_TEJ05,2,FALSE)</f>
        <v>99.51</v>
      </c>
      <c r="H2" s="19">
        <f>VLOOKUP($F2,XX_TEJ05,3,FALSE)</f>
        <v>0.01</v>
      </c>
      <c r="I2" s="19">
        <f>VLOOKUP($F2,XX_TEJ05,4,FALSE)</f>
        <v>0</v>
      </c>
      <c r="L2" s="3" t="s">
        <v>187</v>
      </c>
      <c r="M2" s="3" t="s">
        <v>188</v>
      </c>
    </row>
    <row r="3" spans="1:13" s="4" customFormat="1" ht="15" thickBot="1">
      <c r="A3" s="9" t="s">
        <v>60</v>
      </c>
      <c r="B3" s="9" t="s">
        <v>61</v>
      </c>
      <c r="C3" s="9" t="s">
        <v>62</v>
      </c>
      <c r="D3" s="9" t="s">
        <v>42</v>
      </c>
      <c r="E3" s="9"/>
      <c r="F3" s="20" t="s">
        <v>152</v>
      </c>
      <c r="G3" s="20" t="s">
        <v>61</v>
      </c>
      <c r="H3" s="20" t="s">
        <v>153</v>
      </c>
      <c r="I3" s="20" t="s">
        <v>42</v>
      </c>
      <c r="J3" s="18"/>
      <c r="L3" s="7">
        <v>40968</v>
      </c>
      <c r="M3" s="6">
        <v>1.93</v>
      </c>
    </row>
    <row r="4" spans="1:9" ht="14.25">
      <c r="A4" s="141" t="s">
        <v>63</v>
      </c>
      <c r="B4" s="9">
        <v>0</v>
      </c>
      <c r="C4" s="9">
        <v>0</v>
      </c>
      <c r="D4" s="9"/>
      <c r="E4" s="9"/>
      <c r="F4" s="34" t="s">
        <v>186</v>
      </c>
      <c r="G4" s="35">
        <f>IF($M$3="","",$M$3)</f>
        <v>1.93</v>
      </c>
      <c r="H4" s="35" t="s">
        <v>5</v>
      </c>
      <c r="I4" s="36" t="s">
        <v>5</v>
      </c>
    </row>
    <row r="5" spans="1:9" ht="14.25">
      <c r="A5" s="141" t="s">
        <v>64</v>
      </c>
      <c r="B5" s="9">
        <v>1.84</v>
      </c>
      <c r="C5" s="9">
        <v>0.04</v>
      </c>
      <c r="D5" s="9">
        <v>-0.24</v>
      </c>
      <c r="E5" s="9"/>
      <c r="F5" s="81" t="s">
        <v>76</v>
      </c>
      <c r="G5" s="21">
        <f>IF(ISERROR(VLOOKUP($F5,XX_TEJ05,2,FALSE))=TRUE,0,VLOOKUP($F5,XX_TEJ05,2,FALSE))</f>
        <v>25.81</v>
      </c>
      <c r="H5" s="21">
        <f>IF(ISERROR(VLOOKUP($F5,XX_TEJ05,3,FALSE))=TRUE,0,VLOOKUP($F5,XX_TEJ05,3,FALSE))</f>
        <v>0.28</v>
      </c>
      <c r="I5" s="22">
        <f>IF(ISERROR(VLOOKUP($F5,XX_TEJ05,4,FALSE))=TRUE,0,VLOOKUP($F5,XX_TEJ05,4,FALSE))</f>
        <v>-1.65</v>
      </c>
    </row>
    <row r="6" spans="1:9" ht="14.25">
      <c r="A6" s="141" t="s">
        <v>65</v>
      </c>
      <c r="B6" s="9">
        <v>1.61</v>
      </c>
      <c r="C6" s="9">
        <v>0.03</v>
      </c>
      <c r="D6" s="9">
        <v>-2.31</v>
      </c>
      <c r="E6" s="9"/>
      <c r="F6" s="81" t="s">
        <v>66</v>
      </c>
      <c r="G6" s="23">
        <f>IF(ISERROR(VLOOKUP($F6,XX_TEJ05,2,FALSE))=TRUE,0,VLOOKUP($F6,XX_TEJ05,2,FALSE))</f>
        <v>11.85</v>
      </c>
      <c r="H6" s="23">
        <f>IF(ISERROR(VLOOKUP($F6,XX_TEJ05,3,FALSE))=TRUE,0,VLOOKUP($F6,XX_TEJ05,3,FALSE))</f>
        <v>-0.23</v>
      </c>
      <c r="I6" s="24">
        <f>IF(ISERROR(VLOOKUP($F6,XX_TEJ05,4,FALSE))=TRUE,0,VLOOKUP($F6,XX_TEJ05,4,FALSE))</f>
        <v>-4.04</v>
      </c>
    </row>
    <row r="7" spans="1:9" ht="14.25">
      <c r="A7" s="141" t="s">
        <v>66</v>
      </c>
      <c r="B7" s="9">
        <v>11.85</v>
      </c>
      <c r="C7" s="9">
        <v>-0.23</v>
      </c>
      <c r="D7" s="9">
        <v>-4.04</v>
      </c>
      <c r="E7" s="9"/>
      <c r="F7" s="81" t="s">
        <v>83</v>
      </c>
      <c r="G7" s="23">
        <f>IF(ISERROR(VLOOKUP($F7,XX_TEJ05,2,FALSE))=TRUE,0,VLOOKUP($F7,XX_TEJ05,2,FALSE))</f>
        <v>11.41</v>
      </c>
      <c r="H7" s="23">
        <f>IF(ISERROR(VLOOKUP($F7,XX_TEJ05,3,FALSE))=TRUE,0,VLOOKUP($F7,XX_TEJ05,3,FALSE))</f>
        <v>-0.13</v>
      </c>
      <c r="I7" s="24">
        <f>IF(ISERROR(VLOOKUP($F7,XX_TEJ05,4,FALSE))=TRUE,0,VLOOKUP($F7,XX_TEJ05,4,FALSE))</f>
        <v>-3.64</v>
      </c>
    </row>
    <row r="8" spans="1:9" ht="14.25">
      <c r="A8" s="141" t="s">
        <v>67</v>
      </c>
      <c r="B8" s="9">
        <v>1.07</v>
      </c>
      <c r="C8" s="9">
        <v>0.01</v>
      </c>
      <c r="D8" s="9">
        <v>-3.35</v>
      </c>
      <c r="E8" s="9"/>
      <c r="F8" s="81" t="s">
        <v>79</v>
      </c>
      <c r="G8" s="23">
        <f>IF(ISERROR(VLOOKUP($F8,XX_TEJ05,2,FALSE))=TRUE,0,VLOOKUP($F8,XX_TEJ05,2,FALSE))</f>
        <v>9.49</v>
      </c>
      <c r="H8" s="23">
        <f>IF(ISERROR(VLOOKUP($F8,XX_TEJ05,3,FALSE))=TRUE,0,VLOOKUP($F8,XX_TEJ05,3,FALSE))</f>
        <v>0.09</v>
      </c>
      <c r="I8" s="24">
        <f>IF(ISERROR(VLOOKUP($F8,XX_TEJ05,4,FALSE))=TRUE,0,VLOOKUP($F8,XX_TEJ05,4,FALSE))</f>
        <v>-1.85</v>
      </c>
    </row>
    <row r="9" spans="1:9" ht="14.25">
      <c r="A9" s="141" t="s">
        <v>68</v>
      </c>
      <c r="B9" s="9">
        <v>0</v>
      </c>
      <c r="C9" s="9">
        <v>0</v>
      </c>
      <c r="D9" s="9">
        <v>-5.21</v>
      </c>
      <c r="E9" s="9"/>
      <c r="F9" s="81" t="s">
        <v>77</v>
      </c>
      <c r="G9" s="23">
        <f>IF(ISERROR(VLOOKUP($F9,XX_TEJ05,2,FALSE))=TRUE,0,VLOOKUP($F9,XX_TEJ05,2,FALSE))</f>
        <v>8.62</v>
      </c>
      <c r="H9" s="23">
        <f>IF(ISERROR(VLOOKUP($F9,XX_TEJ05,3,FALSE))=TRUE,0,VLOOKUP($F9,XX_TEJ05,3,FALSE))</f>
        <v>0.06</v>
      </c>
      <c r="I9" s="24">
        <f>IF(ISERROR(VLOOKUP($F9,XX_TEJ05,4,FALSE))=TRUE,0,VLOOKUP($F9,XX_TEJ05,4,FALSE))</f>
        <v>-2.65</v>
      </c>
    </row>
    <row r="10" spans="1:9" ht="14.25">
      <c r="A10" s="141" t="s">
        <v>69</v>
      </c>
      <c r="B10" s="9">
        <v>0</v>
      </c>
      <c r="C10" s="9">
        <v>0</v>
      </c>
      <c r="D10" s="9">
        <v>-3.16</v>
      </c>
      <c r="E10" s="9"/>
      <c r="F10" s="81" t="s">
        <v>78</v>
      </c>
      <c r="G10" s="21">
        <f>IF(ISERROR(VLOOKUP($F10,XX_TEJ05,2,FALSE))=TRUE,0,VLOOKUP($F10,XX_TEJ05,2,FALSE))</f>
        <v>3.11</v>
      </c>
      <c r="H10" s="21">
        <f>IF(ISERROR(VLOOKUP($F10,XX_TEJ05,3,FALSE))=TRUE,0,VLOOKUP($F10,XX_TEJ05,3,FALSE))</f>
        <v>0.1</v>
      </c>
      <c r="I10" s="22">
        <f>IF(ISERROR(VLOOKUP($F10,XX_TEJ05,4,FALSE))=TRUE,0,VLOOKUP($F10,XX_TEJ05,4,FALSE))</f>
        <v>-2.63</v>
      </c>
    </row>
    <row r="11" spans="1:9" ht="14.25">
      <c r="A11" s="141" t="s">
        <v>203</v>
      </c>
      <c r="B11" s="9">
        <v>0.47</v>
      </c>
      <c r="C11" s="9">
        <v>-0.01</v>
      </c>
      <c r="D11" s="9">
        <v>-3.63</v>
      </c>
      <c r="E11" s="9"/>
      <c r="F11" s="81" t="s">
        <v>43</v>
      </c>
      <c r="G11" s="21">
        <f>IF(ISERROR(VLOOKUP($F11,XX_TEJ05,2,FALSE))=TRUE,0,VLOOKUP($F11,XX_TEJ05,2,FALSE))</f>
        <v>2.86</v>
      </c>
      <c r="H11" s="21">
        <f>IF(ISERROR(VLOOKUP($F11,XX_TEJ05,3,FALSE))=TRUE,0,VLOOKUP($F11,XX_TEJ05,3,FALSE))</f>
        <v>-0.03</v>
      </c>
      <c r="I11" s="22">
        <f>IF(ISERROR(VLOOKUP($F11,XX_TEJ05,4,FALSE))=TRUE,0,VLOOKUP($F11,XX_TEJ05,4,FALSE))</f>
        <v>-3.32</v>
      </c>
    </row>
    <row r="12" spans="1:9" ht="14.25">
      <c r="A12" s="141" t="s">
        <v>70</v>
      </c>
      <c r="B12" s="9">
        <v>0.47</v>
      </c>
      <c r="C12" s="9">
        <v>-0.01</v>
      </c>
      <c r="D12" s="9">
        <v>-3.64</v>
      </c>
      <c r="E12" s="9"/>
      <c r="F12" s="81" t="s">
        <v>64</v>
      </c>
      <c r="G12" s="23">
        <f>IF(ISERROR(VLOOKUP($F12,XX_TEJ05,2,FALSE))=TRUE,0,VLOOKUP($F12,XX_TEJ05,2,FALSE))</f>
        <v>1.84</v>
      </c>
      <c r="H12" s="23">
        <f>IF(ISERROR(VLOOKUP($F12,XX_TEJ05,3,FALSE))=TRUE,0,VLOOKUP($F12,XX_TEJ05,3,FALSE))</f>
        <v>0.04</v>
      </c>
      <c r="I12" s="24">
        <f>IF(ISERROR(VLOOKUP($F12,XX_TEJ05,4,FALSE))=TRUE,0,VLOOKUP($F12,XX_TEJ05,4,FALSE))</f>
        <v>-0.24</v>
      </c>
    </row>
    <row r="13" spans="1:9" ht="14.25">
      <c r="A13" s="141" t="s">
        <v>71</v>
      </c>
      <c r="B13" s="9">
        <v>0</v>
      </c>
      <c r="C13" s="9">
        <v>0</v>
      </c>
      <c r="D13" s="9">
        <v>-3.61</v>
      </c>
      <c r="E13" s="9"/>
      <c r="F13" s="81" t="s">
        <v>80</v>
      </c>
      <c r="G13" s="23">
        <f>IF(ISERROR(VLOOKUP($F13,XX_TEJ05,2,FALSE))=TRUE,0,VLOOKUP($F13,XX_TEJ05,2,FALSE))</f>
        <v>1.75</v>
      </c>
      <c r="H13" s="23">
        <f>IF(ISERROR(VLOOKUP($F13,XX_TEJ05,3,FALSE))=TRUE,0,VLOOKUP($F13,XX_TEJ05,3,FALSE))</f>
        <v>0</v>
      </c>
      <c r="I13" s="24">
        <f>IF(ISERROR(VLOOKUP($F13,XX_TEJ05,4,FALSE))=TRUE,0,VLOOKUP($F13,XX_TEJ05,4,FALSE))</f>
        <v>-2.99</v>
      </c>
    </row>
    <row r="14" spans="1:9" ht="14.25">
      <c r="A14" s="141" t="s">
        <v>72</v>
      </c>
      <c r="B14" s="9">
        <v>0.47</v>
      </c>
      <c r="C14" s="9">
        <v>-0.01</v>
      </c>
      <c r="D14" s="9">
        <v>-4.42</v>
      </c>
      <c r="E14" s="9"/>
      <c r="F14" s="81" t="s">
        <v>65</v>
      </c>
      <c r="G14" s="23">
        <f>IF(ISERROR(VLOOKUP($F14,XX_TEJ05,2,FALSE))=TRUE,0,VLOOKUP($F14,XX_TEJ05,2,FALSE))</f>
        <v>1.61</v>
      </c>
      <c r="H14" s="23">
        <f>IF(ISERROR(VLOOKUP($F14,XX_TEJ05,3,FALSE))=TRUE,0,VLOOKUP($F14,XX_TEJ05,3,FALSE))</f>
        <v>0.03</v>
      </c>
      <c r="I14" s="24">
        <f>IF(ISERROR(VLOOKUP($F14,XX_TEJ05,4,FALSE))=TRUE,0,VLOOKUP($F14,XX_TEJ05,4,FALSE))</f>
        <v>-2.31</v>
      </c>
    </row>
    <row r="15" spans="1:9" ht="14.25">
      <c r="A15" s="141" t="s">
        <v>73</v>
      </c>
      <c r="B15" s="9">
        <v>0</v>
      </c>
      <c r="C15" s="9">
        <v>0</v>
      </c>
      <c r="D15" s="9">
        <v>-2.8</v>
      </c>
      <c r="E15" s="9"/>
      <c r="F15" s="81" t="s">
        <v>75</v>
      </c>
      <c r="G15" s="23">
        <f>IF(ISERROR(VLOOKUP($F15,XX_TEJ05,2,FALSE))=TRUE,0,VLOOKUP($F15,XX_TEJ05,2,FALSE))</f>
        <v>1.3</v>
      </c>
      <c r="H15" s="23">
        <f>IF(ISERROR(VLOOKUP($F15,XX_TEJ05,3,FALSE))=TRUE,0,VLOOKUP($F15,XX_TEJ05,3,FALSE))</f>
        <v>-0.09</v>
      </c>
      <c r="I15" s="24">
        <f>IF(ISERROR(VLOOKUP($F15,XX_TEJ05,4,FALSE))=TRUE,0,VLOOKUP($F15,XX_TEJ05,4,FALSE))</f>
        <v>-7.19</v>
      </c>
    </row>
    <row r="16" spans="1:9" ht="14.25">
      <c r="A16" s="141" t="s">
        <v>43</v>
      </c>
      <c r="B16" s="9">
        <v>2.86</v>
      </c>
      <c r="C16" s="9">
        <v>-0.03</v>
      </c>
      <c r="D16" s="9">
        <v>-3.32</v>
      </c>
      <c r="E16" s="9"/>
      <c r="F16" s="81" t="s">
        <v>74</v>
      </c>
      <c r="G16" s="23">
        <f>IF(ISERROR(VLOOKUP($F16,XX_TEJ05,2,FALSE))=TRUE,0,VLOOKUP($F16,XX_TEJ05,2,FALSE))</f>
        <v>1.1</v>
      </c>
      <c r="H16" s="23">
        <f>IF(ISERROR(VLOOKUP($F16,XX_TEJ05,3,FALSE))=TRUE,0,VLOOKUP($F16,XX_TEJ05,3,FALSE))</f>
        <v>-0.02</v>
      </c>
      <c r="I16" s="24">
        <f>IF(ISERROR(VLOOKUP($F16,XX_TEJ05,4,FALSE))=TRUE,0,VLOOKUP($F16,XX_TEJ05,4,FALSE))</f>
        <v>-3.31</v>
      </c>
    </row>
    <row r="17" spans="1:9" ht="14.25">
      <c r="A17" s="141" t="s">
        <v>74</v>
      </c>
      <c r="B17" s="9">
        <v>1.1</v>
      </c>
      <c r="C17" s="9">
        <v>-0.02</v>
      </c>
      <c r="D17" s="9">
        <v>-3.31</v>
      </c>
      <c r="E17" s="9"/>
      <c r="F17" s="81" t="s">
        <v>87</v>
      </c>
      <c r="G17" s="23">
        <f>IF(ISERROR(VLOOKUP($F17,XX_TEJ05,2,FALSE))=TRUE,0,VLOOKUP($F17,XX_TEJ05,2,FALSE))</f>
        <v>1.09</v>
      </c>
      <c r="H17" s="23">
        <f>IF(ISERROR(VLOOKUP($F17,XX_TEJ05,3,FALSE))=TRUE,0,VLOOKUP($F17,XX_TEJ05,3,FALSE))</f>
        <v>0.01</v>
      </c>
      <c r="I17" s="24">
        <f>IF(ISERROR(VLOOKUP($F17,XX_TEJ05,4,FALSE))=TRUE,0,VLOOKUP($F17,XX_TEJ05,4,FALSE))</f>
        <v>-3.61</v>
      </c>
    </row>
    <row r="18" spans="1:9" ht="14.25">
      <c r="A18" s="141" t="s">
        <v>75</v>
      </c>
      <c r="B18" s="9">
        <v>1.3</v>
      </c>
      <c r="C18" s="9">
        <v>-0.09</v>
      </c>
      <c r="D18" s="9">
        <v>-7.19</v>
      </c>
      <c r="E18" s="9"/>
      <c r="F18" s="81" t="s">
        <v>67</v>
      </c>
      <c r="G18" s="23">
        <f>IF(ISERROR(VLOOKUP($F18,XX_TEJ05,2,FALSE))=TRUE,0,VLOOKUP($F18,XX_TEJ05,2,FALSE))</f>
        <v>1.07</v>
      </c>
      <c r="H18" s="23">
        <f>IF(ISERROR(VLOOKUP($F18,XX_TEJ05,3,FALSE))=TRUE,0,VLOOKUP($F18,XX_TEJ05,3,FALSE))</f>
        <v>0.01</v>
      </c>
      <c r="I18" s="24">
        <f>IF(ISERROR(VLOOKUP($F18,XX_TEJ05,4,FALSE))=TRUE,0,VLOOKUP($F18,XX_TEJ05,4,FALSE))</f>
        <v>-3.35</v>
      </c>
    </row>
    <row r="19" spans="1:9" ht="14.25">
      <c r="A19" s="141" t="s">
        <v>44</v>
      </c>
      <c r="B19" s="9">
        <v>61.17</v>
      </c>
      <c r="C19" s="9">
        <v>0.42</v>
      </c>
      <c r="D19" s="9">
        <v>-2.33</v>
      </c>
      <c r="E19" s="9"/>
      <c r="F19" s="81" t="s">
        <v>81</v>
      </c>
      <c r="G19" s="23">
        <f>IF(ISERROR(VLOOKUP($F19,XX_TEJ05,2,FALSE))=TRUE,0,VLOOKUP($F19,XX_TEJ05,2,FALSE))</f>
        <v>0.98</v>
      </c>
      <c r="H19" s="23">
        <f>IF(ISERROR(VLOOKUP($F19,XX_TEJ05,3,FALSE))=TRUE,0,VLOOKUP($F19,XX_TEJ05,3,FALSE))</f>
        <v>0.02</v>
      </c>
      <c r="I19" s="24">
        <f>IF(ISERROR(VLOOKUP($F19,XX_TEJ05,4,FALSE))=TRUE,0,VLOOKUP($F19,XX_TEJ05,4,FALSE))</f>
        <v>-2.41</v>
      </c>
    </row>
    <row r="20" spans="1:9" ht="14.25">
      <c r="A20" s="141" t="s">
        <v>76</v>
      </c>
      <c r="B20" s="9">
        <v>25.81</v>
      </c>
      <c r="C20" s="9">
        <v>0.28</v>
      </c>
      <c r="D20" s="9">
        <v>-1.65</v>
      </c>
      <c r="E20" s="9"/>
      <c r="F20" s="81" t="s">
        <v>70</v>
      </c>
      <c r="G20" s="23">
        <f>IF(ISERROR(VLOOKUP($F20,XX_TEJ05,2,FALSE))=TRUE,0,VLOOKUP($F20,XX_TEJ05,2,FALSE))</f>
        <v>0.47</v>
      </c>
      <c r="H20" s="23">
        <f>IF(ISERROR(VLOOKUP($F20,XX_TEJ05,3,FALSE))=TRUE,0,VLOOKUP($F20,XX_TEJ05,3,FALSE))</f>
        <v>-0.01</v>
      </c>
      <c r="I20" s="24">
        <f>IF(ISERROR(VLOOKUP($F20,XX_TEJ05,4,FALSE))=TRUE,0,VLOOKUP($F20,XX_TEJ05,4,FALSE))</f>
        <v>-3.64</v>
      </c>
    </row>
    <row r="21" spans="1:9" ht="14.25">
      <c r="A21" s="141" t="s">
        <v>77</v>
      </c>
      <c r="B21" s="9">
        <v>8.62</v>
      </c>
      <c r="C21" s="9">
        <v>0.06</v>
      </c>
      <c r="D21" s="9">
        <v>-2.65</v>
      </c>
      <c r="E21" s="9"/>
      <c r="F21" s="81" t="s">
        <v>72</v>
      </c>
      <c r="G21" s="23">
        <f>IF(ISERROR(VLOOKUP($F21,XX_TEJ05,2,FALSE))=TRUE,0,VLOOKUP($F21,XX_TEJ05,2,FALSE))</f>
        <v>0.47</v>
      </c>
      <c r="H21" s="23">
        <f>IF(ISERROR(VLOOKUP($F21,XX_TEJ05,3,FALSE))=TRUE,0,VLOOKUP($F21,XX_TEJ05,3,FALSE))</f>
        <v>-0.01</v>
      </c>
      <c r="I21" s="24">
        <f>IF(ISERROR(VLOOKUP($F21,XX_TEJ05,4,FALSE))=TRUE,0,VLOOKUP($F21,XX_TEJ05,4,FALSE))</f>
        <v>-4.42</v>
      </c>
    </row>
    <row r="22" spans="1:9" ht="14.25">
      <c r="A22" s="141" t="s">
        <v>78</v>
      </c>
      <c r="B22" s="9">
        <v>3.11</v>
      </c>
      <c r="C22" s="9">
        <v>0.1</v>
      </c>
      <c r="D22" s="9">
        <v>-2.63</v>
      </c>
      <c r="E22" s="9"/>
      <c r="F22" s="81" t="s">
        <v>45</v>
      </c>
      <c r="G22" s="23">
        <f>IF(ISERROR(VLOOKUP($F22,XX_TEJ05,2,FALSE))=TRUE,0,VLOOKUP($F22,XX_TEJ05,2,FALSE))</f>
        <v>0</v>
      </c>
      <c r="H22" s="23">
        <f>IF(ISERROR(VLOOKUP($F22,XX_TEJ05,3,FALSE))=TRUE,0,VLOOKUP($F22,XX_TEJ05,3,FALSE))</f>
        <v>0</v>
      </c>
      <c r="I22" s="24">
        <f>IF(ISERROR(VLOOKUP($F22,XX_TEJ05,4,FALSE))=TRUE,0,VLOOKUP($F22,XX_TEJ05,4,FALSE))</f>
        <v>0</v>
      </c>
    </row>
    <row r="23" spans="1:9" ht="14.25">
      <c r="A23" s="141" t="s">
        <v>79</v>
      </c>
      <c r="B23" s="9">
        <v>9.49</v>
      </c>
      <c r="C23" s="9">
        <v>0.09</v>
      </c>
      <c r="D23" s="9">
        <v>-1.85</v>
      </c>
      <c r="E23" s="9"/>
      <c r="F23" s="81" t="s">
        <v>88</v>
      </c>
      <c r="G23" s="23">
        <f>IF(ISERROR(VLOOKUP($F23,XX_TEJ05,2,FALSE))=TRUE,0,VLOOKUP($F23,XX_TEJ05,2,FALSE))</f>
        <v>0</v>
      </c>
      <c r="H23" s="23">
        <f>IF(ISERROR(VLOOKUP($F23,XX_TEJ05,3,FALSE))=TRUE,0,VLOOKUP($F23,XX_TEJ05,3,FALSE))</f>
        <v>0</v>
      </c>
      <c r="I23" s="24">
        <f>IF(ISERROR(VLOOKUP($F23,XX_TEJ05,4,FALSE))=TRUE,0,VLOOKUP($F23,XX_TEJ05,4,FALSE))</f>
        <v>0</v>
      </c>
    </row>
    <row r="24" spans="1:9" ht="14.25">
      <c r="A24" s="141" t="s">
        <v>80</v>
      </c>
      <c r="B24" s="9">
        <v>1.75</v>
      </c>
      <c r="C24" s="9">
        <v>0</v>
      </c>
      <c r="D24" s="9">
        <v>-2.99</v>
      </c>
      <c r="E24" s="9"/>
      <c r="F24" s="81" t="s">
        <v>90</v>
      </c>
      <c r="G24" s="23">
        <f>IF(ISERROR(VLOOKUP($F24,XX_TEJ05,2,FALSE))=TRUE,0,VLOOKUP($F24,XX_TEJ05,2,FALSE))</f>
        <v>0</v>
      </c>
      <c r="H24" s="23">
        <f>IF(ISERROR(VLOOKUP($F24,XX_TEJ05,3,FALSE))=TRUE,0,VLOOKUP($F24,XX_TEJ05,3,FALSE))</f>
        <v>0</v>
      </c>
      <c r="I24" s="24">
        <f>IF(ISERROR(VLOOKUP($F24,XX_TEJ05,4,FALSE))=TRUE,0,VLOOKUP($F24,XX_TEJ05,4,FALSE))</f>
        <v>-1.78</v>
      </c>
    </row>
    <row r="25" spans="1:9" ht="14.25">
      <c r="A25" s="141" t="s">
        <v>81</v>
      </c>
      <c r="B25" s="9">
        <v>0.98</v>
      </c>
      <c r="C25" s="9">
        <v>0.02</v>
      </c>
      <c r="D25" s="9">
        <v>-2.41</v>
      </c>
      <c r="E25" s="9"/>
      <c r="F25" s="81" t="s">
        <v>85</v>
      </c>
      <c r="G25" s="23">
        <f>IF(ISERROR(VLOOKUP($F25,XX_TEJ05,2,FALSE))=TRUE,0,VLOOKUP($F25,XX_TEJ05,2,FALSE))</f>
        <v>0</v>
      </c>
      <c r="H25" s="23">
        <f>IF(ISERROR(VLOOKUP($F25,XX_TEJ05,3,FALSE))=TRUE,0,VLOOKUP($F25,XX_TEJ05,3,FALSE))</f>
        <v>0</v>
      </c>
      <c r="I25" s="24">
        <f>IF(ISERROR(VLOOKUP($F25,XX_TEJ05,4,FALSE))=TRUE,0,VLOOKUP($F25,XX_TEJ05,4,FALSE))</f>
        <v>-2.53</v>
      </c>
    </row>
    <row r="26" spans="1:9" ht="14.25">
      <c r="A26" s="141" t="s">
        <v>82</v>
      </c>
      <c r="B26" s="9">
        <v>0</v>
      </c>
      <c r="C26" s="9">
        <v>0</v>
      </c>
      <c r="D26" s="9">
        <v>-2.68</v>
      </c>
      <c r="E26" s="9"/>
      <c r="F26" s="81" t="s">
        <v>96</v>
      </c>
      <c r="G26" s="23">
        <f>IF(ISERROR(VLOOKUP($F26,XX_TEJ05,2,FALSE))=TRUE,0,VLOOKUP($F26,XX_TEJ05,2,FALSE))</f>
        <v>0</v>
      </c>
      <c r="H26" s="23">
        <f>IF(ISERROR(VLOOKUP($F26,XX_TEJ05,3,FALSE))=TRUE,0,VLOOKUP($F26,XX_TEJ05,3,FALSE))</f>
        <v>0</v>
      </c>
      <c r="I26" s="24">
        <f>IF(ISERROR(VLOOKUP($F26,XX_TEJ05,4,FALSE))=TRUE,0,VLOOKUP($F26,XX_TEJ05,4,FALSE))</f>
        <v>-4.23</v>
      </c>
    </row>
    <row r="27" spans="1:9" ht="14.25">
      <c r="A27" s="141" t="s">
        <v>83</v>
      </c>
      <c r="B27" s="9">
        <v>11.41</v>
      </c>
      <c r="C27" s="9">
        <v>-0.13</v>
      </c>
      <c r="D27" s="9">
        <v>-3.64</v>
      </c>
      <c r="E27" s="9"/>
      <c r="F27" s="81" t="s">
        <v>73</v>
      </c>
      <c r="G27" s="23">
        <f>IF(ISERROR(VLOOKUP($F27,XX_TEJ05,2,FALSE))=TRUE,0,VLOOKUP($F27,XX_TEJ05,2,FALSE))</f>
        <v>0</v>
      </c>
      <c r="H27" s="23">
        <f>IF(ISERROR(VLOOKUP($F27,XX_TEJ05,3,FALSE))=TRUE,0,VLOOKUP($F27,XX_TEJ05,3,FALSE))</f>
        <v>0</v>
      </c>
      <c r="I27" s="24">
        <f>IF(ISERROR(VLOOKUP($F27,XX_TEJ05,4,FALSE))=TRUE,0,VLOOKUP($F27,XX_TEJ05,4,FALSE))</f>
        <v>-2.8</v>
      </c>
    </row>
    <row r="28" spans="1:9" ht="14.25">
      <c r="A28" s="141" t="s">
        <v>84</v>
      </c>
      <c r="B28" s="9">
        <v>0</v>
      </c>
      <c r="C28" s="9">
        <v>0</v>
      </c>
      <c r="D28" s="9">
        <v>-3.18</v>
      </c>
      <c r="E28" s="9"/>
      <c r="F28" s="81" t="s">
        <v>101</v>
      </c>
      <c r="G28" s="23">
        <f>IF(ISERROR(VLOOKUP($F28,XX_TEJ05,2,FALSE))=TRUE,0,VLOOKUP($F28,XX_TEJ05,2,FALSE))</f>
        <v>0</v>
      </c>
      <c r="H28" s="23">
        <f>IF(ISERROR(VLOOKUP($F28,XX_TEJ05,3,FALSE))=TRUE,0,VLOOKUP($F28,XX_TEJ05,3,FALSE))</f>
        <v>0</v>
      </c>
      <c r="I28" s="24">
        <f>IF(ISERROR(VLOOKUP($F28,XX_TEJ05,4,FALSE))=TRUE,0,VLOOKUP($F28,XX_TEJ05,4,FALSE))</f>
        <v>0</v>
      </c>
    </row>
    <row r="29" spans="1:9" ht="14.25">
      <c r="A29" s="141" t="s">
        <v>85</v>
      </c>
      <c r="B29" s="9">
        <v>0</v>
      </c>
      <c r="C29" s="9">
        <v>0</v>
      </c>
      <c r="D29" s="9">
        <v>-2.53</v>
      </c>
      <c r="E29" s="9"/>
      <c r="F29" s="81" t="s">
        <v>84</v>
      </c>
      <c r="G29" s="21">
        <f>IF(ISERROR(VLOOKUP($F29,XX_TEJ05,2,FALSE))=TRUE,0,VLOOKUP($F29,XX_TEJ05,2,FALSE))</f>
        <v>0</v>
      </c>
      <c r="H29" s="21">
        <f>IF(ISERROR(VLOOKUP($F29,XX_TEJ05,3,FALSE))=TRUE,0,VLOOKUP($F29,XX_TEJ05,3,FALSE))</f>
        <v>0</v>
      </c>
      <c r="I29" s="22">
        <f>IF(ISERROR(VLOOKUP($F29,XX_TEJ05,4,FALSE))=TRUE,0,VLOOKUP($F29,XX_TEJ05,4,FALSE))</f>
        <v>-3.18</v>
      </c>
    </row>
    <row r="30" spans="1:9" ht="14.25">
      <c r="A30" s="141" t="s">
        <v>86</v>
      </c>
      <c r="B30" s="9">
        <v>0</v>
      </c>
      <c r="C30" s="9">
        <v>0</v>
      </c>
      <c r="D30" s="9">
        <v>-2.57</v>
      </c>
      <c r="E30" s="9"/>
      <c r="F30" s="81" t="s">
        <v>94</v>
      </c>
      <c r="G30" s="23">
        <f>IF(ISERROR(VLOOKUP($F30,XX_TEJ05,2,FALSE))=TRUE,0,VLOOKUP($F30,XX_TEJ05,2,FALSE))</f>
        <v>0</v>
      </c>
      <c r="H30" s="23">
        <f>IF(ISERROR(VLOOKUP($F30,XX_TEJ05,3,FALSE))=TRUE,0,VLOOKUP($F30,XX_TEJ05,3,FALSE))</f>
        <v>0</v>
      </c>
      <c r="I30" s="24">
        <f>IF(ISERROR(VLOOKUP($F30,XX_TEJ05,4,FALSE))=TRUE,0,VLOOKUP($F30,XX_TEJ05,4,FALSE))</f>
        <v>-1.82</v>
      </c>
    </row>
    <row r="31" spans="1:9" ht="14.25">
      <c r="A31" s="141" t="s">
        <v>204</v>
      </c>
      <c r="B31" s="9">
        <v>13.19</v>
      </c>
      <c r="C31" s="9">
        <v>-0.13</v>
      </c>
      <c r="D31" s="9">
        <v>-3.54</v>
      </c>
      <c r="E31" s="9"/>
      <c r="F31" s="81" t="s">
        <v>95</v>
      </c>
      <c r="G31" s="23">
        <f>IF(ISERROR(VLOOKUP($F31,XX_TEJ05,2,FALSE))=TRUE,0,VLOOKUP($F31,XX_TEJ05,2,FALSE))</f>
        <v>0</v>
      </c>
      <c r="H31" s="23">
        <f>IF(ISERROR(VLOOKUP($F31,XX_TEJ05,3,FALSE))=TRUE,0,VLOOKUP($F31,XX_TEJ05,3,FALSE))</f>
        <v>0</v>
      </c>
      <c r="I31" s="24">
        <f>IF(ISERROR(VLOOKUP($F31,XX_TEJ05,4,FALSE))=TRUE,0,VLOOKUP($F31,XX_TEJ05,4,FALSE))</f>
        <v>-2.69</v>
      </c>
    </row>
    <row r="32" spans="1:9" ht="14.25">
      <c r="A32" s="141" t="s">
        <v>87</v>
      </c>
      <c r="B32" s="9">
        <v>1.09</v>
      </c>
      <c r="C32" s="9">
        <v>0.01</v>
      </c>
      <c r="D32" s="9">
        <v>-3.61</v>
      </c>
      <c r="E32" s="9"/>
      <c r="F32" s="81" t="s">
        <v>109</v>
      </c>
      <c r="G32" s="23">
        <f>IF(ISERROR(VLOOKUP($F32,XX_TEJ05,2,FALSE))=TRUE,0,VLOOKUP($F32,XX_TEJ05,2,FALSE))</f>
        <v>0</v>
      </c>
      <c r="H32" s="23">
        <f>IF(ISERROR(VLOOKUP($F32,XX_TEJ05,3,FALSE))=TRUE,0,VLOOKUP($F32,XX_TEJ05,3,FALSE))</f>
        <v>0</v>
      </c>
      <c r="I32" s="24">
        <f>IF(ISERROR(VLOOKUP($F32,XX_TEJ05,4,FALSE))=TRUE,0,VLOOKUP($F32,XX_TEJ05,4,FALSE))</f>
        <v>-2.64</v>
      </c>
    </row>
    <row r="33" spans="1:9" ht="14.25">
      <c r="A33" s="141" t="s">
        <v>205</v>
      </c>
      <c r="B33" s="9">
        <v>1.47</v>
      </c>
      <c r="C33" s="9">
        <v>-0.01</v>
      </c>
      <c r="D33" s="9">
        <v>-2.91</v>
      </c>
      <c r="E33" s="9"/>
      <c r="F33" s="81" t="s">
        <v>100</v>
      </c>
      <c r="G33" s="23">
        <f>IF(ISERROR(VLOOKUP($F33,XX_TEJ05,2,FALSE))=TRUE,0,VLOOKUP($F33,XX_TEJ05,2,FALSE))</f>
        <v>0</v>
      </c>
      <c r="H33" s="23">
        <f>IF(ISERROR(VLOOKUP($F33,XX_TEJ05,3,FALSE))=TRUE,0,VLOOKUP($F33,XX_TEJ05,3,FALSE))</f>
        <v>0</v>
      </c>
      <c r="I33" s="24">
        <f>IF(ISERROR(VLOOKUP($F33,XX_TEJ05,4,FALSE))=TRUE,0,VLOOKUP($F33,XX_TEJ05,4,FALSE))</f>
        <v>-2.83</v>
      </c>
    </row>
    <row r="34" spans="1:9" ht="14.25">
      <c r="A34" s="141" t="s">
        <v>89</v>
      </c>
      <c r="B34" s="9">
        <v>0</v>
      </c>
      <c r="C34" s="9">
        <v>0</v>
      </c>
      <c r="D34" s="9"/>
      <c r="E34" s="9"/>
      <c r="F34" s="25" t="s">
        <v>132</v>
      </c>
      <c r="G34" s="23">
        <f>IF(ISERROR(VLOOKUP($F34,XX_TEJ05,2,FALSE))=TRUE,0,VLOOKUP($F34,XX_TEJ05,2,FALSE))</f>
        <v>0</v>
      </c>
      <c r="H34" s="23">
        <f>IF(ISERROR(VLOOKUP($F34,XX_TEJ05,3,FALSE))=TRUE,0,VLOOKUP($F34,XX_TEJ05,3,FALSE))</f>
        <v>0</v>
      </c>
      <c r="I34" s="24">
        <f>IF(ISERROR(VLOOKUP($F34,XX_TEJ05,4,FALSE))=TRUE,0,VLOOKUP($F34,XX_TEJ05,4,FALSE))</f>
        <v>0</v>
      </c>
    </row>
    <row r="35" spans="1:9" ht="14.25">
      <c r="A35" s="141" t="s">
        <v>90</v>
      </c>
      <c r="B35" s="9">
        <v>0</v>
      </c>
      <c r="C35" s="9">
        <v>0</v>
      </c>
      <c r="D35" s="9">
        <v>-1.78</v>
      </c>
      <c r="E35" s="9"/>
      <c r="F35" s="25" t="s">
        <v>137</v>
      </c>
      <c r="G35" s="23">
        <f>IF(ISERROR(VLOOKUP($F35,XX_TEJ05,2,FALSE))=TRUE,0,VLOOKUP($F35,XX_TEJ05,2,FALSE))</f>
        <v>0</v>
      </c>
      <c r="H35" s="23">
        <f>IF(ISERROR(VLOOKUP($F35,XX_TEJ05,3,FALSE))=TRUE,0,VLOOKUP($F35,XX_TEJ05,3,FALSE))</f>
        <v>0</v>
      </c>
      <c r="I35" s="24">
        <f>IF(ISERROR(VLOOKUP($F35,XX_TEJ05,4,FALSE))=TRUE,0,VLOOKUP($F35,XX_TEJ05,4,FALSE))</f>
        <v>0</v>
      </c>
    </row>
    <row r="36" spans="1:9" ht="14.25">
      <c r="A36" s="141" t="s">
        <v>206</v>
      </c>
      <c r="B36" s="9">
        <v>0</v>
      </c>
      <c r="C36" s="9">
        <v>0</v>
      </c>
      <c r="D36" s="9"/>
      <c r="E36" s="9"/>
      <c r="F36" s="25" t="s">
        <v>135</v>
      </c>
      <c r="G36" s="23">
        <f>IF(ISERROR(VLOOKUP($F36,XX_TEJ05,2,FALSE))=TRUE,0,VLOOKUP($F36,XX_TEJ05,2,FALSE))</f>
        <v>0</v>
      </c>
      <c r="H36" s="23">
        <f>IF(ISERROR(VLOOKUP($F36,XX_TEJ05,3,FALSE))=TRUE,0,VLOOKUP($F36,XX_TEJ05,3,FALSE))</f>
        <v>0</v>
      </c>
      <c r="I36" s="24">
        <f>IF(ISERROR(VLOOKUP($F36,XX_TEJ05,4,FALSE))=TRUE,0,VLOOKUP($F36,XX_TEJ05,4,FALSE))</f>
        <v>0</v>
      </c>
    </row>
    <row r="37" spans="1:9" ht="14.25">
      <c r="A37" s="141" t="s">
        <v>91</v>
      </c>
      <c r="B37" s="9">
        <v>0</v>
      </c>
      <c r="C37" s="9">
        <v>0</v>
      </c>
      <c r="D37" s="9"/>
      <c r="E37" s="9"/>
      <c r="F37" s="25" t="s">
        <v>136</v>
      </c>
      <c r="G37" s="23">
        <f>IF(ISERROR(VLOOKUP($F37,XX_TEJ05,2,FALSE))=TRUE,0,VLOOKUP($F37,XX_TEJ05,2,FALSE))</f>
        <v>0</v>
      </c>
      <c r="H37" s="23">
        <f>IF(ISERROR(VLOOKUP($F37,XX_TEJ05,3,FALSE))=TRUE,0,VLOOKUP($F37,XX_TEJ05,3,FALSE))</f>
        <v>0</v>
      </c>
      <c r="I37" s="24">
        <f>IF(ISERROR(VLOOKUP($F37,XX_TEJ05,4,FALSE))=TRUE,0,VLOOKUP($F37,XX_TEJ05,4,FALSE))</f>
        <v>0</v>
      </c>
    </row>
    <row r="38" spans="1:9" ht="14.25">
      <c r="A38" s="141" t="s">
        <v>185</v>
      </c>
      <c r="B38" s="9">
        <v>0</v>
      </c>
      <c r="C38" s="9">
        <v>0</v>
      </c>
      <c r="D38" s="9"/>
      <c r="E38" s="9"/>
      <c r="F38" s="25" t="s">
        <v>138</v>
      </c>
      <c r="G38" s="23">
        <f>IF(ISERROR(VLOOKUP($F38,XX_TEJ05,2,FALSE))=TRUE,0,VLOOKUP($F38,XX_TEJ05,2,FALSE))</f>
        <v>0</v>
      </c>
      <c r="H38" s="23">
        <f>IF(ISERROR(VLOOKUP($F38,XX_TEJ05,3,FALSE))=TRUE,0,VLOOKUP($F38,XX_TEJ05,3,FALSE))</f>
        <v>0</v>
      </c>
      <c r="I38" s="24">
        <f>IF(ISERROR(VLOOKUP($F38,XX_TEJ05,4,FALSE))=TRUE,0,VLOOKUP($F38,XX_TEJ05,4,FALSE))</f>
        <v>0</v>
      </c>
    </row>
    <row r="39" spans="1:9" ht="14.25">
      <c r="A39" s="141" t="s">
        <v>92</v>
      </c>
      <c r="B39" s="9">
        <v>0</v>
      </c>
      <c r="C39" s="9">
        <v>0</v>
      </c>
      <c r="D39" s="9">
        <v>-0.2</v>
      </c>
      <c r="E39" s="9"/>
      <c r="F39" s="25" t="s">
        <v>133</v>
      </c>
      <c r="G39" s="23">
        <f>IF(ISERROR(VLOOKUP($F39,XX_TEJ05,2,FALSE))=TRUE,0,VLOOKUP($F39,XX_TEJ05,2,FALSE))</f>
        <v>0</v>
      </c>
      <c r="H39" s="23">
        <f>IF(ISERROR(VLOOKUP($F39,XX_TEJ05,3,FALSE))=TRUE,0,VLOOKUP($F39,XX_TEJ05,3,FALSE))</f>
        <v>0</v>
      </c>
      <c r="I39" s="24">
        <f>IF(ISERROR(VLOOKUP($F39,XX_TEJ05,4,FALSE))=TRUE,0,VLOOKUP($F39,XX_TEJ05,4,FALSE))</f>
        <v>0</v>
      </c>
    </row>
    <row r="40" spans="1:9" ht="14.25">
      <c r="A40" s="141" t="s">
        <v>93</v>
      </c>
      <c r="B40" s="9">
        <v>0</v>
      </c>
      <c r="C40" s="9">
        <v>0</v>
      </c>
      <c r="D40" s="9">
        <v>-3.05</v>
      </c>
      <c r="E40" s="9"/>
      <c r="F40" s="25" t="s">
        <v>144</v>
      </c>
      <c r="G40" s="23">
        <f>IF(ISERROR(VLOOKUP($F40,XX_TEJ05,2,FALSE))=TRUE,0,VLOOKUP($F40,XX_TEJ05,2,FALSE))</f>
        <v>0</v>
      </c>
      <c r="H40" s="23">
        <f>IF(ISERROR(VLOOKUP($F40,XX_TEJ05,3,FALSE))=TRUE,0,VLOOKUP($F40,XX_TEJ05,3,FALSE))</f>
        <v>0</v>
      </c>
      <c r="I40" s="24">
        <f>IF(ISERROR(VLOOKUP($F40,XX_TEJ05,4,FALSE))=TRUE,0,VLOOKUP($F40,XX_TEJ05,4,FALSE))</f>
        <v>0</v>
      </c>
    </row>
    <row r="41" spans="1:9" ht="14.25">
      <c r="A41" s="141" t="s">
        <v>94</v>
      </c>
      <c r="B41" s="9">
        <v>0</v>
      </c>
      <c r="C41" s="9">
        <v>0</v>
      </c>
      <c r="D41" s="9">
        <v>-1.82</v>
      </c>
      <c r="E41" s="9"/>
      <c r="F41" s="25" t="s">
        <v>134</v>
      </c>
      <c r="G41" s="23">
        <f>IF(ISERROR(VLOOKUP($F41,XX_TEJ05,2,FALSE))=TRUE,0,VLOOKUP($F41,XX_TEJ05,2,FALSE))</f>
        <v>0</v>
      </c>
      <c r="H41" s="23">
        <f>IF(ISERROR(VLOOKUP($F41,XX_TEJ05,3,FALSE))=TRUE,0,VLOOKUP($F41,XX_TEJ05,3,FALSE))</f>
        <v>0</v>
      </c>
      <c r="I41" s="24">
        <f>IF(ISERROR(VLOOKUP($F41,XX_TEJ05,4,FALSE))=TRUE,0,VLOOKUP($F41,XX_TEJ05,4,FALSE))</f>
        <v>0</v>
      </c>
    </row>
    <row r="42" spans="1:9" ht="14.25">
      <c r="A42" s="141" t="s">
        <v>95</v>
      </c>
      <c r="B42" s="9">
        <v>0</v>
      </c>
      <c r="C42" s="9">
        <v>0</v>
      </c>
      <c r="D42" s="9">
        <v>-2.69</v>
      </c>
      <c r="E42" s="9"/>
      <c r="F42" s="25" t="s">
        <v>139</v>
      </c>
      <c r="G42" s="23">
        <f>IF(ISERROR(VLOOKUP($F42,XX_TEJ05,2,FALSE))=TRUE,0,VLOOKUP($F42,XX_TEJ05,2,FALSE))</f>
        <v>0</v>
      </c>
      <c r="H42" s="23">
        <f>IF(ISERROR(VLOOKUP($F42,XX_TEJ05,3,FALSE))=TRUE,0,VLOOKUP($F42,XX_TEJ05,3,FALSE))</f>
        <v>0</v>
      </c>
      <c r="I42" s="24">
        <f>IF(ISERROR(VLOOKUP($F42,XX_TEJ05,4,FALSE))=TRUE,0,VLOOKUP($F42,XX_TEJ05,4,FALSE))</f>
        <v>0</v>
      </c>
    </row>
    <row r="43" spans="1:9" ht="14.25">
      <c r="A43" s="141" t="s">
        <v>96</v>
      </c>
      <c r="B43" s="9">
        <v>0</v>
      </c>
      <c r="C43" s="9">
        <v>0</v>
      </c>
      <c r="D43" s="9">
        <v>-4.23</v>
      </c>
      <c r="E43" s="9"/>
      <c r="F43" s="25" t="s">
        <v>140</v>
      </c>
      <c r="G43" s="23">
        <f>IF(ISERROR(VLOOKUP($F43,XX_TEJ05,2,FALSE))=TRUE,0,VLOOKUP($F43,XX_TEJ05,2,FALSE))</f>
        <v>0</v>
      </c>
      <c r="H43" s="23">
        <f>IF(ISERROR(VLOOKUP($F43,XX_TEJ05,3,FALSE))=TRUE,0,VLOOKUP($F43,XX_TEJ05,3,FALSE))</f>
        <v>0</v>
      </c>
      <c r="I43" s="24">
        <f>IF(ISERROR(VLOOKUP($F43,XX_TEJ05,4,FALSE))=TRUE,0,VLOOKUP($F43,XX_TEJ05,4,FALSE))</f>
        <v>0</v>
      </c>
    </row>
    <row r="44" spans="1:9" ht="14.25">
      <c r="A44" s="141" t="s">
        <v>97</v>
      </c>
      <c r="B44" s="9">
        <v>0</v>
      </c>
      <c r="C44" s="9">
        <v>0</v>
      </c>
      <c r="D44" s="9">
        <v>-4.87</v>
      </c>
      <c r="E44" s="9"/>
      <c r="F44" s="25" t="s">
        <v>141</v>
      </c>
      <c r="G44" s="23">
        <f>IF(ISERROR(VLOOKUP($F44,XX_TEJ05,2,FALSE))=TRUE,0,VLOOKUP($F44,XX_TEJ05,2,FALSE))</f>
        <v>0</v>
      </c>
      <c r="H44" s="23">
        <f>IF(ISERROR(VLOOKUP($F44,XX_TEJ05,3,FALSE))=TRUE,0,VLOOKUP($F44,XX_TEJ05,3,FALSE))</f>
        <v>0</v>
      </c>
      <c r="I44" s="24">
        <f>IF(ISERROR(VLOOKUP($F44,XX_TEJ05,4,FALSE))=TRUE,0,VLOOKUP($F44,XX_TEJ05,4,FALSE))</f>
        <v>0</v>
      </c>
    </row>
    <row r="45" spans="1:9" ht="14.25">
      <c r="A45" s="141" t="s">
        <v>98</v>
      </c>
      <c r="B45" s="9">
        <v>0</v>
      </c>
      <c r="C45" s="9">
        <v>0</v>
      </c>
      <c r="D45" s="9">
        <v>-3.54</v>
      </c>
      <c r="E45" s="9"/>
      <c r="F45" s="25" t="s">
        <v>142</v>
      </c>
      <c r="G45" s="23">
        <f>IF(ISERROR(VLOOKUP($F45,XX_TEJ05,2,FALSE))=TRUE,0,VLOOKUP($F45,XX_TEJ05,2,FALSE))</f>
        <v>0</v>
      </c>
      <c r="H45" s="23">
        <f>IF(ISERROR(VLOOKUP($F45,XX_TEJ05,3,FALSE))=TRUE,0,VLOOKUP($F45,XX_TEJ05,3,FALSE))</f>
        <v>0</v>
      </c>
      <c r="I45" s="24">
        <f>IF(ISERROR(VLOOKUP($F45,XX_TEJ05,4,FALSE))=TRUE,0,VLOOKUP($F45,XX_TEJ05,4,FALSE))</f>
        <v>0</v>
      </c>
    </row>
    <row r="46" spans="1:9" ht="14.25">
      <c r="A46" s="141" t="s">
        <v>99</v>
      </c>
      <c r="B46" s="9">
        <v>0</v>
      </c>
      <c r="C46" s="9">
        <v>0</v>
      </c>
      <c r="D46" s="9">
        <v>-2.55</v>
      </c>
      <c r="E46" s="9"/>
      <c r="F46" s="25" t="s">
        <v>143</v>
      </c>
      <c r="G46" s="23">
        <f>IF(ISERROR(VLOOKUP($F46,XX_TEJ05,2,FALSE))=TRUE,0,VLOOKUP($F46,XX_TEJ05,2,FALSE))</f>
        <v>0</v>
      </c>
      <c r="H46" s="23">
        <f>IF(ISERROR(VLOOKUP($F46,XX_TEJ05,3,FALSE))=TRUE,0,VLOOKUP($F46,XX_TEJ05,3,FALSE))</f>
        <v>0</v>
      </c>
      <c r="I46" s="24">
        <f>IF(ISERROR(VLOOKUP($F46,XX_TEJ05,4,FALSE))=TRUE,0,VLOOKUP($F46,XX_TEJ05,4,FALSE))</f>
        <v>0</v>
      </c>
    </row>
    <row r="47" spans="1:9" ht="14.25">
      <c r="A47" s="141" t="s">
        <v>100</v>
      </c>
      <c r="B47" s="9">
        <v>0</v>
      </c>
      <c r="C47" s="9">
        <v>0</v>
      </c>
      <c r="D47" s="9">
        <v>-2.83</v>
      </c>
      <c r="E47" s="9"/>
      <c r="F47" s="81" t="s">
        <v>68</v>
      </c>
      <c r="G47" s="23">
        <f>IF(ISERROR(VLOOKUP($F47,XX_TEJ05,2,FALSE))=TRUE,0,VLOOKUP($F47,XX_TEJ05,2,FALSE))</f>
        <v>0</v>
      </c>
      <c r="H47" s="23">
        <f>IF(ISERROR(VLOOKUP($F47,XX_TEJ05,3,FALSE))=TRUE,0,VLOOKUP($F47,XX_TEJ05,3,FALSE))</f>
        <v>0</v>
      </c>
      <c r="I47" s="24">
        <f>IF(ISERROR(VLOOKUP($F47,XX_TEJ05,4,FALSE))=TRUE,0,VLOOKUP($F47,XX_TEJ05,4,FALSE))</f>
        <v>-5.21</v>
      </c>
    </row>
    <row r="48" spans="1:9" ht="14.25">
      <c r="A48" s="141" t="s">
        <v>101</v>
      </c>
      <c r="B48" s="9">
        <v>0</v>
      </c>
      <c r="C48" s="9">
        <v>0</v>
      </c>
      <c r="D48" s="9"/>
      <c r="E48" s="9"/>
      <c r="F48" s="81" t="s">
        <v>69</v>
      </c>
      <c r="G48" s="23">
        <f>IF(ISERROR(VLOOKUP($F48,XX_TEJ05,2,FALSE))=TRUE,0,VLOOKUP($F48,XX_TEJ05,2,FALSE))</f>
        <v>0</v>
      </c>
      <c r="H48" s="23">
        <f>IF(ISERROR(VLOOKUP($F48,XX_TEJ05,3,FALSE))=TRUE,0,VLOOKUP($F48,XX_TEJ05,3,FALSE))</f>
        <v>0</v>
      </c>
      <c r="I48" s="24">
        <f>IF(ISERROR(VLOOKUP($F48,XX_TEJ05,4,FALSE))=TRUE,0,VLOOKUP($F48,XX_TEJ05,4,FALSE))</f>
        <v>-3.16</v>
      </c>
    </row>
    <row r="49" spans="1:9" ht="14.25">
      <c r="A49" s="141" t="s">
        <v>102</v>
      </c>
      <c r="B49" s="9">
        <v>0</v>
      </c>
      <c r="C49" s="9">
        <v>0</v>
      </c>
      <c r="D49" s="9"/>
      <c r="E49" s="9"/>
      <c r="F49" s="81" t="s">
        <v>71</v>
      </c>
      <c r="G49" s="23">
        <f>IF(ISERROR(VLOOKUP($F49,XX_TEJ05,2,FALSE))=TRUE,0,VLOOKUP($F49,XX_TEJ05,2,FALSE))</f>
        <v>0</v>
      </c>
      <c r="H49" s="23">
        <f>IF(ISERROR(VLOOKUP($F49,XX_TEJ05,3,FALSE))=TRUE,0,VLOOKUP($F49,XX_TEJ05,3,FALSE))</f>
        <v>0</v>
      </c>
      <c r="I49" s="24">
        <f>IF(ISERROR(VLOOKUP($F49,XX_TEJ05,4,FALSE))=TRUE,0,VLOOKUP($F49,XX_TEJ05,4,FALSE))</f>
        <v>-3.61</v>
      </c>
    </row>
    <row r="50" spans="1:9" ht="14.25">
      <c r="A50" s="141" t="s">
        <v>103</v>
      </c>
      <c r="B50" s="9">
        <v>0</v>
      </c>
      <c r="C50" s="9">
        <v>0</v>
      </c>
      <c r="D50" s="9"/>
      <c r="E50" s="9"/>
      <c r="F50" s="81" t="s">
        <v>82</v>
      </c>
      <c r="G50" s="23">
        <f>IF(ISERROR(VLOOKUP($F50,XX_TEJ05,2,FALSE))=TRUE,0,VLOOKUP($F50,XX_TEJ05,2,FALSE))</f>
        <v>0</v>
      </c>
      <c r="H50" s="23">
        <f>IF(ISERROR(VLOOKUP($F50,XX_TEJ05,3,FALSE))=TRUE,0,VLOOKUP($F50,XX_TEJ05,3,FALSE))</f>
        <v>0</v>
      </c>
      <c r="I50" s="24">
        <f>IF(ISERROR(VLOOKUP($F50,XX_TEJ05,4,FALSE))=TRUE,0,VLOOKUP($F50,XX_TEJ05,4,FALSE))</f>
        <v>-2.68</v>
      </c>
    </row>
    <row r="51" spans="1:9" ht="14.25">
      <c r="A51" s="141" t="s">
        <v>104</v>
      </c>
      <c r="B51" s="9">
        <v>0</v>
      </c>
      <c r="C51" s="9">
        <v>0</v>
      </c>
      <c r="D51" s="9"/>
      <c r="E51" s="9"/>
      <c r="F51" s="81" t="s">
        <v>86</v>
      </c>
      <c r="G51" s="23">
        <f>IF(ISERROR(VLOOKUP($F51,XX_TEJ05,2,FALSE))=TRUE,0,VLOOKUP($F51,XX_TEJ05,2,FALSE))</f>
        <v>0</v>
      </c>
      <c r="H51" s="23">
        <f>IF(ISERROR(VLOOKUP($F51,XX_TEJ05,3,FALSE))=TRUE,0,VLOOKUP($F51,XX_TEJ05,3,FALSE))</f>
        <v>0</v>
      </c>
      <c r="I51" s="24">
        <f>IF(ISERROR(VLOOKUP($F51,XX_TEJ05,4,FALSE))=TRUE,0,VLOOKUP($F51,XX_TEJ05,4,FALSE))</f>
        <v>-2.57</v>
      </c>
    </row>
    <row r="52" spans="1:9" ht="14.25">
      <c r="A52" s="141" t="s">
        <v>105</v>
      </c>
      <c r="B52" s="9">
        <v>0</v>
      </c>
      <c r="C52" s="9">
        <v>0</v>
      </c>
      <c r="D52" s="9">
        <v>-3.61</v>
      </c>
      <c r="E52" s="9"/>
      <c r="F52" s="81" t="s">
        <v>89</v>
      </c>
      <c r="G52" s="23">
        <f>IF(ISERROR(VLOOKUP($F52,XX_TEJ05,2,FALSE))=TRUE,0,VLOOKUP($F52,XX_TEJ05,2,FALSE))</f>
        <v>0</v>
      </c>
      <c r="H52" s="23">
        <f>IF(ISERROR(VLOOKUP($F52,XX_TEJ05,3,FALSE))=TRUE,0,VLOOKUP($F52,XX_TEJ05,3,FALSE))</f>
        <v>0</v>
      </c>
      <c r="I52" s="24">
        <f>IF(ISERROR(VLOOKUP($F52,XX_TEJ05,4,FALSE))=TRUE,0,VLOOKUP($F52,XX_TEJ05,4,FALSE))</f>
        <v>0</v>
      </c>
    </row>
    <row r="53" spans="1:9" ht="14.25">
      <c r="A53" s="141" t="s">
        <v>106</v>
      </c>
      <c r="B53" s="9">
        <v>0</v>
      </c>
      <c r="C53" s="9">
        <v>0</v>
      </c>
      <c r="D53" s="9">
        <v>-2.34</v>
      </c>
      <c r="E53" s="9"/>
      <c r="F53" s="81" t="s">
        <v>92</v>
      </c>
      <c r="G53" s="23">
        <f>IF(ISERROR(VLOOKUP($F53,XX_TEJ05,2,FALSE))=TRUE,0,VLOOKUP($F53,XX_TEJ05,2,FALSE))</f>
        <v>0</v>
      </c>
      <c r="H53" s="23">
        <f>IF(ISERROR(VLOOKUP($F53,XX_TEJ05,3,FALSE))=TRUE,0,VLOOKUP($F53,XX_TEJ05,3,FALSE))</f>
        <v>0</v>
      </c>
      <c r="I53" s="24">
        <f>IF(ISERROR(VLOOKUP($F53,XX_TEJ05,4,FALSE))=TRUE,0,VLOOKUP($F53,XX_TEJ05,4,FALSE))</f>
        <v>-0.2</v>
      </c>
    </row>
    <row r="54" spans="1:9" ht="14.25">
      <c r="A54" s="141" t="s">
        <v>107</v>
      </c>
      <c r="B54" s="9">
        <v>0</v>
      </c>
      <c r="C54" s="9">
        <v>0</v>
      </c>
      <c r="D54" s="9"/>
      <c r="E54" s="9"/>
      <c r="F54" s="81" t="s">
        <v>93</v>
      </c>
      <c r="G54" s="23">
        <f>IF(ISERROR(VLOOKUP($F54,XX_TEJ05,2,FALSE))=TRUE,0,VLOOKUP($F54,XX_TEJ05,2,FALSE))</f>
        <v>0</v>
      </c>
      <c r="H54" s="23">
        <f>IF(ISERROR(VLOOKUP($F54,XX_TEJ05,3,FALSE))=TRUE,0,VLOOKUP($F54,XX_TEJ05,3,FALSE))</f>
        <v>0</v>
      </c>
      <c r="I54" s="24">
        <f>IF(ISERROR(VLOOKUP($F54,XX_TEJ05,4,FALSE))=TRUE,0,VLOOKUP($F54,XX_TEJ05,4,FALSE))</f>
        <v>-3.05</v>
      </c>
    </row>
    <row r="55" spans="1:9" ht="14.25">
      <c r="A55" s="141" t="s">
        <v>108</v>
      </c>
      <c r="B55" s="9">
        <v>0</v>
      </c>
      <c r="C55" s="9">
        <v>0</v>
      </c>
      <c r="D55" s="9"/>
      <c r="E55" s="9"/>
      <c r="F55" s="81" t="s">
        <v>97</v>
      </c>
      <c r="G55" s="23">
        <f>IF(ISERROR(VLOOKUP($F55,XX_TEJ05,2,FALSE))=TRUE,0,VLOOKUP($F55,XX_TEJ05,2,FALSE))</f>
        <v>0</v>
      </c>
      <c r="H55" s="23">
        <f>IF(ISERROR(VLOOKUP($F55,XX_TEJ05,3,FALSE))=TRUE,0,VLOOKUP($F55,XX_TEJ05,3,FALSE))</f>
        <v>0</v>
      </c>
      <c r="I55" s="24">
        <f>IF(ISERROR(VLOOKUP($F55,XX_TEJ05,4,FALSE))=TRUE,0,VLOOKUP($F55,XX_TEJ05,4,FALSE))</f>
        <v>-4.87</v>
      </c>
    </row>
    <row r="56" spans="1:9" ht="14.25">
      <c r="A56" s="141" t="s">
        <v>109</v>
      </c>
      <c r="B56" s="9">
        <v>0</v>
      </c>
      <c r="C56" s="9">
        <v>0</v>
      </c>
      <c r="D56" s="9">
        <v>-2.64</v>
      </c>
      <c r="E56" s="9"/>
      <c r="F56" s="81" t="s">
        <v>98</v>
      </c>
      <c r="G56" s="23">
        <f>IF(ISERROR(VLOOKUP($F56,XX_TEJ05,2,FALSE))=TRUE,0,VLOOKUP($F56,XX_TEJ05,2,FALSE))</f>
        <v>0</v>
      </c>
      <c r="H56" s="23">
        <f>IF(ISERROR(VLOOKUP($F56,XX_TEJ05,3,FALSE))=TRUE,0,VLOOKUP($F56,XX_TEJ05,3,FALSE))</f>
        <v>0</v>
      </c>
      <c r="I56" s="24">
        <f>IF(ISERROR(VLOOKUP($F56,XX_TEJ05,4,FALSE))=TRUE,0,VLOOKUP($F56,XX_TEJ05,4,FALSE))</f>
        <v>-3.54</v>
      </c>
    </row>
    <row r="57" spans="1:9" ht="14.25">
      <c r="A57" s="141" t="s">
        <v>110</v>
      </c>
      <c r="B57" s="9">
        <v>0</v>
      </c>
      <c r="C57" s="9">
        <v>0</v>
      </c>
      <c r="D57" s="9"/>
      <c r="E57" s="9"/>
      <c r="F57" s="81" t="s">
        <v>99</v>
      </c>
      <c r="G57" s="23">
        <f>IF(ISERROR(VLOOKUP($F57,XX_TEJ05,2,FALSE))=TRUE,0,VLOOKUP($F57,XX_TEJ05,2,FALSE))</f>
        <v>0</v>
      </c>
      <c r="H57" s="23">
        <f>IF(ISERROR(VLOOKUP($F57,XX_TEJ05,3,FALSE))=TRUE,0,VLOOKUP($F57,XX_TEJ05,3,FALSE))</f>
        <v>0</v>
      </c>
      <c r="I57" s="24">
        <f>IF(ISERROR(VLOOKUP($F57,XX_TEJ05,4,FALSE))=TRUE,0,VLOOKUP($F57,XX_TEJ05,4,FALSE))</f>
        <v>-2.55</v>
      </c>
    </row>
    <row r="58" spans="1:9" ht="14.25">
      <c r="A58" s="141" t="s">
        <v>111</v>
      </c>
      <c r="B58" s="9">
        <v>0</v>
      </c>
      <c r="C58" s="9">
        <v>0</v>
      </c>
      <c r="D58" s="9">
        <v>-2.94</v>
      </c>
      <c r="E58" s="9"/>
      <c r="F58" s="81" t="s">
        <v>103</v>
      </c>
      <c r="G58" s="23">
        <f>IF(ISERROR(VLOOKUP($F58,XX_TEJ05,2,FALSE))=TRUE,0,VLOOKUP($F58,XX_TEJ05,2,FALSE))</f>
        <v>0</v>
      </c>
      <c r="H58" s="23">
        <f>IF(ISERROR(VLOOKUP($F58,XX_TEJ05,3,FALSE))=TRUE,0,VLOOKUP($F58,XX_TEJ05,3,FALSE))</f>
        <v>0</v>
      </c>
      <c r="I58" s="24">
        <f>IF(ISERROR(VLOOKUP($F58,XX_TEJ05,4,FALSE))=TRUE,0,VLOOKUP($F58,XX_TEJ05,4,FALSE))</f>
        <v>0</v>
      </c>
    </row>
    <row r="59" spans="1:9" ht="14.25">
      <c r="A59" s="141" t="s">
        <v>112</v>
      </c>
      <c r="B59" s="9">
        <v>0</v>
      </c>
      <c r="C59" s="9">
        <v>0</v>
      </c>
      <c r="D59" s="9">
        <v>-1.86</v>
      </c>
      <c r="E59" s="9"/>
      <c r="F59" s="81" t="s">
        <v>104</v>
      </c>
      <c r="G59" s="23">
        <f>IF(ISERROR(VLOOKUP($F59,XX_TEJ05,2,FALSE))=TRUE,0,VLOOKUP($F59,XX_TEJ05,2,FALSE))</f>
        <v>0</v>
      </c>
      <c r="H59" s="23">
        <f>IF(ISERROR(VLOOKUP($F59,XX_TEJ05,3,FALSE))=TRUE,0,VLOOKUP($F59,XX_TEJ05,3,FALSE))</f>
        <v>0</v>
      </c>
      <c r="I59" s="24">
        <f>IF(ISERROR(VLOOKUP($F59,XX_TEJ05,4,FALSE))=TRUE,0,VLOOKUP($F59,XX_TEJ05,4,FALSE))</f>
        <v>0</v>
      </c>
    </row>
    <row r="60" spans="1:9" ht="14.25">
      <c r="A60" s="141" t="s">
        <v>113</v>
      </c>
      <c r="B60" s="9">
        <v>0</v>
      </c>
      <c r="C60" s="9">
        <v>0</v>
      </c>
      <c r="D60" s="9">
        <v>-2.33</v>
      </c>
      <c r="E60" s="9"/>
      <c r="F60" s="81" t="s">
        <v>105</v>
      </c>
      <c r="G60" s="23">
        <f>IF(ISERROR(VLOOKUP($F60,XX_TEJ05,2,FALSE))=TRUE,0,VLOOKUP($F60,XX_TEJ05,2,FALSE))</f>
        <v>0</v>
      </c>
      <c r="H60" s="23">
        <f>IF(ISERROR(VLOOKUP($F60,XX_TEJ05,3,FALSE))=TRUE,0,VLOOKUP($F60,XX_TEJ05,3,FALSE))</f>
        <v>0</v>
      </c>
      <c r="I60" s="24">
        <f>IF(ISERROR(VLOOKUP($F60,XX_TEJ05,4,FALSE))=TRUE,0,VLOOKUP($F60,XX_TEJ05,4,FALSE))</f>
        <v>-3.61</v>
      </c>
    </row>
    <row r="61" spans="1:9" ht="14.25">
      <c r="A61" s="141" t="s">
        <v>114</v>
      </c>
      <c r="B61" s="9">
        <v>0</v>
      </c>
      <c r="C61" s="9">
        <v>0</v>
      </c>
      <c r="D61" s="9">
        <v>-2.81</v>
      </c>
      <c r="E61" s="9"/>
      <c r="F61" s="81" t="s">
        <v>106</v>
      </c>
      <c r="G61" s="23">
        <f>IF(ISERROR(VLOOKUP($F61,XX_TEJ05,2,FALSE))=TRUE,0,VLOOKUP($F61,XX_TEJ05,2,FALSE))</f>
        <v>0</v>
      </c>
      <c r="H61" s="23">
        <f>IF(ISERROR(VLOOKUP($F61,XX_TEJ05,3,FALSE))=TRUE,0,VLOOKUP($F61,XX_TEJ05,3,FALSE))</f>
        <v>0</v>
      </c>
      <c r="I61" s="24">
        <f>IF(ISERROR(VLOOKUP($F61,XX_TEJ05,4,FALSE))=TRUE,0,VLOOKUP($F61,XX_TEJ05,4,FALSE))</f>
        <v>-2.34</v>
      </c>
    </row>
    <row r="62" spans="1:9" ht="14.25">
      <c r="A62" s="141" t="s">
        <v>115</v>
      </c>
      <c r="B62" s="9">
        <v>0</v>
      </c>
      <c r="C62" s="9">
        <v>0</v>
      </c>
      <c r="D62" s="9"/>
      <c r="E62" s="9"/>
      <c r="F62" s="81" t="s">
        <v>107</v>
      </c>
      <c r="G62" s="23">
        <f>IF(ISERROR(VLOOKUP($F62,XX_TEJ05,2,FALSE))=TRUE,0,VLOOKUP($F62,XX_TEJ05,2,FALSE))</f>
        <v>0</v>
      </c>
      <c r="H62" s="23">
        <f>IF(ISERROR(VLOOKUP($F62,XX_TEJ05,3,FALSE))=TRUE,0,VLOOKUP($F62,XX_TEJ05,3,FALSE))</f>
        <v>0</v>
      </c>
      <c r="I62" s="24">
        <f>IF(ISERROR(VLOOKUP($F62,XX_TEJ05,4,FALSE))=TRUE,0,VLOOKUP($F62,XX_TEJ05,4,FALSE))</f>
        <v>0</v>
      </c>
    </row>
    <row r="63" spans="1:9" ht="14.25">
      <c r="A63" s="141" t="s">
        <v>116</v>
      </c>
      <c r="B63" s="9">
        <v>0</v>
      </c>
      <c r="C63" s="9">
        <v>0</v>
      </c>
      <c r="D63" s="9"/>
      <c r="E63" s="9"/>
      <c r="F63" s="81" t="s">
        <v>108</v>
      </c>
      <c r="G63" s="23">
        <f>IF(ISERROR(VLOOKUP($F63,XX_TEJ05,2,FALSE))=TRUE,0,VLOOKUP($F63,XX_TEJ05,2,FALSE))</f>
        <v>0</v>
      </c>
      <c r="H63" s="23">
        <f>IF(ISERROR(VLOOKUP($F63,XX_TEJ05,3,FALSE))=TRUE,0,VLOOKUP($F63,XX_TEJ05,3,FALSE))</f>
        <v>0</v>
      </c>
      <c r="I63" s="24">
        <f>IF(ISERROR(VLOOKUP($F63,XX_TEJ05,4,FALSE))=TRUE,0,VLOOKUP($F63,XX_TEJ05,4,FALSE))</f>
        <v>0</v>
      </c>
    </row>
    <row r="64" spans="1:9" ht="14.25">
      <c r="A64" s="141" t="s">
        <v>117</v>
      </c>
      <c r="B64" s="9">
        <v>0</v>
      </c>
      <c r="C64" s="9">
        <v>0</v>
      </c>
      <c r="D64" s="9"/>
      <c r="E64" s="9"/>
      <c r="F64" s="81" t="s">
        <v>110</v>
      </c>
      <c r="G64" s="23">
        <f>IF(ISERROR(VLOOKUP($F64,XX_TEJ05,2,FALSE))=TRUE,0,VLOOKUP($F64,XX_TEJ05,2,FALSE))</f>
        <v>0</v>
      </c>
      <c r="H64" s="23">
        <f>IF(ISERROR(VLOOKUP($F64,XX_TEJ05,3,FALSE))=TRUE,0,VLOOKUP($F64,XX_TEJ05,3,FALSE))</f>
        <v>0</v>
      </c>
      <c r="I64" s="24">
        <f>IF(ISERROR(VLOOKUP($F64,XX_TEJ05,4,FALSE))=TRUE,0,VLOOKUP($F64,XX_TEJ05,4,FALSE))</f>
        <v>0</v>
      </c>
    </row>
    <row r="65" spans="1:9" ht="14.25">
      <c r="A65" s="141" t="s">
        <v>118</v>
      </c>
      <c r="B65" s="9">
        <v>0</v>
      </c>
      <c r="C65" s="9">
        <v>0</v>
      </c>
      <c r="D65" s="9"/>
      <c r="E65" s="9"/>
      <c r="F65" s="81" t="s">
        <v>112</v>
      </c>
      <c r="G65" s="23">
        <f>IF(ISERROR(VLOOKUP($F65,XX_TEJ05,2,FALSE))=TRUE,0,VLOOKUP($F65,XX_TEJ05,2,FALSE))</f>
        <v>0</v>
      </c>
      <c r="H65" s="23">
        <f>IF(ISERROR(VLOOKUP($F65,XX_TEJ05,3,FALSE))=TRUE,0,VLOOKUP($F65,XX_TEJ05,3,FALSE))</f>
        <v>0</v>
      </c>
      <c r="I65" s="24">
        <f>IF(ISERROR(VLOOKUP($F65,XX_TEJ05,4,FALSE))=TRUE,0,VLOOKUP($F65,XX_TEJ05,4,FALSE))</f>
        <v>-1.86</v>
      </c>
    </row>
    <row r="66" spans="1:9" ht="14.25">
      <c r="A66" s="141" t="s">
        <v>197</v>
      </c>
      <c r="B66" s="9">
        <v>0</v>
      </c>
      <c r="C66" s="9">
        <v>0</v>
      </c>
      <c r="D66" s="9"/>
      <c r="E66" s="9"/>
      <c r="F66" s="81" t="s">
        <v>113</v>
      </c>
      <c r="G66" s="23">
        <f>IF(ISERROR(VLOOKUP($F66,XX_TEJ05,2,FALSE))=TRUE,0,VLOOKUP($F66,XX_TEJ05,2,FALSE))</f>
        <v>0</v>
      </c>
      <c r="H66" s="23">
        <f>IF(ISERROR(VLOOKUP($F66,XX_TEJ05,3,FALSE))=TRUE,0,VLOOKUP($F66,XX_TEJ05,3,FALSE))</f>
        <v>0</v>
      </c>
      <c r="I66" s="24">
        <f>IF(ISERROR(VLOOKUP($F66,XX_TEJ05,4,FALSE))=TRUE,0,VLOOKUP($F66,XX_TEJ05,4,FALSE))</f>
        <v>-2.33</v>
      </c>
    </row>
    <row r="67" spans="1:9" ht="14.25">
      <c r="A67" s="141" t="s">
        <v>198</v>
      </c>
      <c r="B67" s="9">
        <v>0</v>
      </c>
      <c r="C67" s="9">
        <v>0</v>
      </c>
      <c r="D67" s="9"/>
      <c r="E67" s="9"/>
      <c r="F67" s="81" t="s">
        <v>114</v>
      </c>
      <c r="G67" s="23">
        <f>IF(ISERROR(VLOOKUP($F67,XX_TEJ05,2,FALSE))=TRUE,0,VLOOKUP($F67,XX_TEJ05,2,FALSE))</f>
        <v>0</v>
      </c>
      <c r="H67" s="23">
        <f>IF(ISERROR(VLOOKUP($F67,XX_TEJ05,3,FALSE))=TRUE,0,VLOOKUP($F67,XX_TEJ05,3,FALSE))</f>
        <v>0</v>
      </c>
      <c r="I67" s="24">
        <f>IF(ISERROR(VLOOKUP($F67,XX_TEJ05,4,FALSE))=TRUE,0,VLOOKUP($F67,XX_TEJ05,4,FALSE))</f>
        <v>-2.81</v>
      </c>
    </row>
    <row r="68" spans="1:9" ht="14.25">
      <c r="A68" s="141" t="s">
        <v>46</v>
      </c>
      <c r="B68" s="9">
        <v>99.51</v>
      </c>
      <c r="C68" s="9">
        <v>0.01</v>
      </c>
      <c r="D68" s="9">
        <v>-2.86</v>
      </c>
      <c r="E68" s="9"/>
      <c r="F68" s="81" t="s">
        <v>115</v>
      </c>
      <c r="G68" s="23">
        <f>IF(ISERROR(VLOOKUP($F68,XX_TEJ05,2,FALSE))=TRUE,0,VLOOKUP($F68,XX_TEJ05,2,FALSE))</f>
        <v>0</v>
      </c>
      <c r="H68" s="23">
        <f>IF(ISERROR(VLOOKUP($F68,XX_TEJ05,3,FALSE))=TRUE,0,VLOOKUP($F68,XX_TEJ05,3,FALSE))</f>
        <v>0</v>
      </c>
      <c r="I68" s="24">
        <f>IF(ISERROR(VLOOKUP($F68,XX_TEJ05,4,FALSE))=TRUE,0,VLOOKUP($F68,XX_TEJ05,4,FALSE))</f>
        <v>0</v>
      </c>
    </row>
    <row r="69" spans="1:9" ht="14.25">
      <c r="A69" s="141" t="s">
        <v>119</v>
      </c>
      <c r="B69" s="9">
        <v>0</v>
      </c>
      <c r="C69" s="9">
        <v>0</v>
      </c>
      <c r="D69" s="9"/>
      <c r="E69" s="9"/>
      <c r="F69" s="81" t="s">
        <v>116</v>
      </c>
      <c r="G69" s="23">
        <f>IF(ISERROR(VLOOKUP($F69,XX_TEJ05,2,FALSE))=TRUE,0,VLOOKUP($F69,XX_TEJ05,2,FALSE))</f>
        <v>0</v>
      </c>
      <c r="H69" s="23">
        <f>IF(ISERROR(VLOOKUP($F69,XX_TEJ05,3,FALSE))=TRUE,0,VLOOKUP($F69,XX_TEJ05,3,FALSE))</f>
        <v>0</v>
      </c>
      <c r="I69" s="24">
        <f>IF(ISERROR(VLOOKUP($F69,XX_TEJ05,4,FALSE))=TRUE,0,VLOOKUP($F69,XX_TEJ05,4,FALSE))</f>
        <v>0</v>
      </c>
    </row>
    <row r="70" spans="1:9" ht="14.25">
      <c r="A70" s="141" t="s">
        <v>120</v>
      </c>
      <c r="B70" s="9">
        <v>99.51</v>
      </c>
      <c r="C70" s="9">
        <v>0.01</v>
      </c>
      <c r="D70" s="9"/>
      <c r="E70" s="12"/>
      <c r="F70" s="81" t="s">
        <v>117</v>
      </c>
      <c r="G70" s="23">
        <f>IF(ISERROR(VLOOKUP($F70,XX_TEJ05,2,FALSE))=TRUE,0,VLOOKUP($F70,XX_TEJ05,2,FALSE))</f>
        <v>0</v>
      </c>
      <c r="H70" s="23">
        <f>IF(ISERROR(VLOOKUP($F70,XX_TEJ05,3,FALSE))=TRUE,0,VLOOKUP($F70,XX_TEJ05,3,FALSE))</f>
        <v>0</v>
      </c>
      <c r="I70" s="24">
        <f>IF(ISERROR(VLOOKUP($F70,XX_TEJ05,4,FALSE))=TRUE,0,VLOOKUP($F70,XX_TEJ05,4,FALSE))</f>
        <v>0</v>
      </c>
    </row>
    <row r="71" spans="1:9" ht="14.25">
      <c r="A71" s="141" t="s">
        <v>121</v>
      </c>
      <c r="B71" s="9">
        <v>0</v>
      </c>
      <c r="C71" s="9">
        <v>0</v>
      </c>
      <c r="D71" s="9"/>
      <c r="E71" s="12"/>
      <c r="F71" s="81" t="s">
        <v>118</v>
      </c>
      <c r="G71" s="23">
        <f>IF(ISERROR(VLOOKUP($F71,XX_TEJ05,2,FALSE))=TRUE,0,VLOOKUP($F71,XX_TEJ05,2,FALSE))</f>
        <v>0</v>
      </c>
      <c r="H71" s="23">
        <f>IF(ISERROR(VLOOKUP($F71,XX_TEJ05,3,FALSE))=TRUE,0,VLOOKUP($F71,XX_TEJ05,3,FALSE))</f>
        <v>0</v>
      </c>
      <c r="I71" s="24">
        <f>IF(ISERROR(VLOOKUP($F71,XX_TEJ05,4,FALSE))=TRUE,0,VLOOKUP($F71,XX_TEJ05,4,FALSE))</f>
        <v>0</v>
      </c>
    </row>
    <row r="72" spans="1:9" ht="14.25">
      <c r="A72" s="141" t="s">
        <v>122</v>
      </c>
      <c r="B72" s="9">
        <v>2.31</v>
      </c>
      <c r="C72" s="9">
        <v>0.03</v>
      </c>
      <c r="D72" s="9">
        <v>-1.28</v>
      </c>
      <c r="E72" s="12"/>
      <c r="F72" s="25" t="s">
        <v>145</v>
      </c>
      <c r="G72" s="23">
        <f>IF(ISERROR(VLOOKUP($F72,XX_TEJ05,2,FALSE))=TRUE,0,VLOOKUP($F72,XX_TEJ05,2,FALSE))</f>
        <v>0</v>
      </c>
      <c r="H72" s="23">
        <f>IF(ISERROR(VLOOKUP($F72,XX_TEJ05,3,FALSE))=TRUE,0,VLOOKUP($F72,XX_TEJ05,3,FALSE))</f>
        <v>0</v>
      </c>
      <c r="I72" s="24">
        <f>IF(ISERROR(VLOOKUP($F72,XX_TEJ05,4,FALSE))=TRUE,0,VLOOKUP($F72,XX_TEJ05,4,FALSE))</f>
        <v>0</v>
      </c>
    </row>
    <row r="73" spans="1:9" ht="14.25">
      <c r="A73" s="141" t="s">
        <v>123</v>
      </c>
      <c r="B73" s="9">
        <v>1.61</v>
      </c>
      <c r="C73" s="9">
        <v>0.03</v>
      </c>
      <c r="D73" s="9">
        <v>-2.31</v>
      </c>
      <c r="E73" s="12"/>
      <c r="F73" s="25" t="s">
        <v>146</v>
      </c>
      <c r="G73" s="23">
        <f>IF(ISERROR(VLOOKUP($F73,XX_TEJ05,2,FALSE))=TRUE,0,VLOOKUP($F73,XX_TEJ05,2,FALSE))</f>
        <v>0</v>
      </c>
      <c r="H73" s="23">
        <f>IF(ISERROR(VLOOKUP($F73,XX_TEJ05,3,FALSE))=TRUE,0,VLOOKUP($F73,XX_TEJ05,3,FALSE))</f>
        <v>0</v>
      </c>
      <c r="I73" s="24">
        <f>IF(ISERROR(VLOOKUP($F73,XX_TEJ05,4,FALSE))=TRUE,0,VLOOKUP($F73,XX_TEJ05,4,FALSE))</f>
        <v>0</v>
      </c>
    </row>
    <row r="74" spans="1:9" ht="14.25">
      <c r="A74" s="141" t="s">
        <v>124</v>
      </c>
      <c r="B74" s="9">
        <v>13.42</v>
      </c>
      <c r="C74" s="9">
        <v>-0.26</v>
      </c>
      <c r="D74" s="9">
        <v>-3.87</v>
      </c>
      <c r="E74" s="12"/>
      <c r="F74" s="25" t="s">
        <v>147</v>
      </c>
      <c r="G74" s="23">
        <f>IF(ISERROR(VLOOKUP($F74,XX_TEJ05,2,FALSE))=TRUE,0,VLOOKUP($F74,XX_TEJ05,2,FALSE))</f>
        <v>0</v>
      </c>
      <c r="H74" s="23">
        <f>IF(ISERROR(VLOOKUP($F74,XX_TEJ05,3,FALSE))=TRUE,0,VLOOKUP($F74,XX_TEJ05,3,FALSE))</f>
        <v>0</v>
      </c>
      <c r="I74" s="24">
        <f>IF(ISERROR(VLOOKUP($F74,XX_TEJ05,4,FALSE))=TRUE,0,VLOOKUP($F74,XX_TEJ05,4,FALSE))</f>
        <v>0</v>
      </c>
    </row>
    <row r="75" spans="1:9" ht="15" thickBot="1">
      <c r="A75" s="141" t="s">
        <v>125</v>
      </c>
      <c r="B75" s="9">
        <v>1.07</v>
      </c>
      <c r="C75" s="9">
        <v>0.01</v>
      </c>
      <c r="D75" s="9">
        <v>-3.35</v>
      </c>
      <c r="E75" s="12"/>
      <c r="F75" s="26" t="s">
        <v>148</v>
      </c>
      <c r="G75" s="27">
        <f>IF(ISERROR(VLOOKUP($F75,XX_TEJ05,2,FALSE))=TRUE,0,VLOOKUP($F75,XX_TEJ05,2,FALSE))</f>
        <v>0</v>
      </c>
      <c r="H75" s="27">
        <f>IF(ISERROR(VLOOKUP($F75,XX_TEJ05,3,FALSE))=TRUE,0,VLOOKUP($F75,XX_TEJ05,3,FALSE))</f>
        <v>0</v>
      </c>
      <c r="I75" s="28">
        <f>IF(ISERROR(VLOOKUP($F75,XX_TEJ05,4,FALSE))=TRUE,0,VLOOKUP($F75,XX_TEJ05,4,FALSE))</f>
        <v>0</v>
      </c>
    </row>
    <row r="76" spans="1:5" ht="14.25">
      <c r="A76" s="141" t="s">
        <v>126</v>
      </c>
      <c r="B76" s="9">
        <v>61.17</v>
      </c>
      <c r="C76" s="9">
        <v>0.42</v>
      </c>
      <c r="D76" s="9">
        <v>-2.41</v>
      </c>
      <c r="E76" s="12"/>
    </row>
    <row r="77" spans="1:5" ht="14.25">
      <c r="A77" s="141" t="s">
        <v>127</v>
      </c>
      <c r="B77" s="9">
        <v>0</v>
      </c>
      <c r="C77" s="9">
        <v>0</v>
      </c>
      <c r="D77" s="9">
        <v>-2.8</v>
      </c>
      <c r="E77" s="12"/>
    </row>
    <row r="78" spans="1:5" ht="15" thickBot="1">
      <c r="A78" s="140" t="s">
        <v>128</v>
      </c>
      <c r="B78" s="6">
        <v>0</v>
      </c>
      <c r="C78" s="6">
        <v>0</v>
      </c>
      <c r="D78" s="6">
        <v>-3.18</v>
      </c>
      <c r="E78" s="12"/>
    </row>
    <row r="79" spans="1:5" ht="14.25">
      <c r="A79" s="142" t="s">
        <v>129</v>
      </c>
      <c r="B79" s="16">
        <v>13.19</v>
      </c>
      <c r="C79" s="16">
        <v>-0.13</v>
      </c>
      <c r="D79" s="16">
        <v>-3.54</v>
      </c>
      <c r="E79" s="12"/>
    </row>
    <row r="80" spans="1:5" ht="14.25">
      <c r="A80" s="142" t="s">
        <v>130</v>
      </c>
      <c r="B80" s="16">
        <v>6.72</v>
      </c>
      <c r="C80" s="16">
        <v>-0.12</v>
      </c>
      <c r="D80" s="16"/>
      <c r="E80" s="12"/>
    </row>
    <row r="81" spans="1:5" ht="14.25">
      <c r="A81" s="142" t="s">
        <v>131</v>
      </c>
      <c r="B81" s="16">
        <v>0</v>
      </c>
      <c r="C81" s="16">
        <v>0</v>
      </c>
      <c r="D81" s="16"/>
      <c r="E81" s="12"/>
    </row>
    <row r="82" spans="1:5" ht="14.25">
      <c r="A82" s="142" t="s">
        <v>207</v>
      </c>
      <c r="B82" s="16">
        <v>99.49</v>
      </c>
      <c r="C82" s="16">
        <v>-0.02</v>
      </c>
      <c r="D82" s="16"/>
      <c r="E82" s="12"/>
    </row>
    <row r="83" spans="1:5" ht="14.25">
      <c r="A83" s="16"/>
      <c r="B83" s="16"/>
      <c r="C83" s="16"/>
      <c r="D83" s="16"/>
      <c r="E83" s="12"/>
    </row>
    <row r="84" spans="1:5" ht="14.25">
      <c r="A84" s="16"/>
      <c r="B84" s="16"/>
      <c r="C84" s="16"/>
      <c r="D84" s="16"/>
      <c r="E84" s="12"/>
    </row>
    <row r="85" spans="1:5" ht="14.25">
      <c r="A85" s="16"/>
      <c r="B85" s="16"/>
      <c r="C85" s="16"/>
      <c r="D85" s="16"/>
      <c r="E85" s="12"/>
    </row>
    <row r="86" spans="1:5" ht="14.25">
      <c r="A86" s="16"/>
      <c r="B86" s="16"/>
      <c r="C86" s="16"/>
      <c r="D86" s="16"/>
      <c r="E86" s="12"/>
    </row>
    <row r="87" spans="1:5" ht="14.25">
      <c r="A87" s="16"/>
      <c r="B87" s="16"/>
      <c r="C87" s="16"/>
      <c r="D87" s="16"/>
      <c r="E87" s="12"/>
    </row>
    <row r="88" spans="1:5" ht="14.25">
      <c r="A88" s="16"/>
      <c r="B88" s="16"/>
      <c r="C88" s="16"/>
      <c r="D88" s="16"/>
      <c r="E88" s="12"/>
    </row>
    <row r="89" spans="1:5" ht="14.25">
      <c r="A89" s="16"/>
      <c r="B89" s="16"/>
      <c r="C89" s="16"/>
      <c r="D89" s="16"/>
      <c r="E89" s="12"/>
    </row>
    <row r="90" spans="1:5" ht="14.25">
      <c r="A90" s="16"/>
      <c r="B90" s="16"/>
      <c r="C90" s="16"/>
      <c r="D90" s="16"/>
      <c r="E90" s="12"/>
    </row>
    <row r="91" spans="1:5" ht="14.25">
      <c r="A91" s="16"/>
      <c r="B91" s="16"/>
      <c r="C91" s="16"/>
      <c r="D91" s="16"/>
      <c r="E91" s="12"/>
    </row>
    <row r="92" spans="1:5" ht="14.25">
      <c r="A92" s="16"/>
      <c r="B92" s="16"/>
      <c r="C92" s="16"/>
      <c r="D92" s="16"/>
      <c r="E92" s="12"/>
    </row>
    <row r="93" spans="1:5" ht="14.25">
      <c r="A93" s="16"/>
      <c r="B93" s="16"/>
      <c r="C93" s="16"/>
      <c r="D93" s="16"/>
      <c r="E93" s="12"/>
    </row>
    <row r="94" spans="1:5" ht="14.25">
      <c r="A94" s="16"/>
      <c r="B94" s="16"/>
      <c r="C94" s="16"/>
      <c r="D94" s="16"/>
      <c r="E94" s="12"/>
    </row>
    <row r="95" spans="1:5" ht="14.25">
      <c r="A95" s="16"/>
      <c r="B95" s="16"/>
      <c r="C95" s="16"/>
      <c r="D95" s="16"/>
      <c r="E95" s="12"/>
    </row>
    <row r="96" spans="1:5" ht="14.25">
      <c r="A96" s="16"/>
      <c r="B96" s="16"/>
      <c r="C96" s="16"/>
      <c r="D96" s="16"/>
      <c r="E96" s="12"/>
    </row>
    <row r="97" spans="1:5" ht="14.25">
      <c r="A97" s="16"/>
      <c r="B97" s="16"/>
      <c r="C97" s="16"/>
      <c r="D97" s="16"/>
      <c r="E97" s="12"/>
    </row>
    <row r="98" spans="1:5" ht="14.25">
      <c r="A98" s="16"/>
      <c r="B98" s="16"/>
      <c r="C98" s="16"/>
      <c r="D98" s="16"/>
      <c r="E98" s="12"/>
    </row>
    <row r="99" spans="1:5" ht="14.25">
      <c r="A99" s="16"/>
      <c r="B99" s="16"/>
      <c r="C99" s="16"/>
      <c r="D99" s="16"/>
      <c r="E99" s="12"/>
    </row>
    <row r="100" spans="1:5" ht="14.25">
      <c r="A100" s="16"/>
      <c r="B100" s="16"/>
      <c r="C100" s="16"/>
      <c r="D100" s="16"/>
      <c r="E100" s="12"/>
    </row>
    <row r="101" spans="1:5" ht="14.25">
      <c r="A101" s="16"/>
      <c r="B101" s="16"/>
      <c r="C101" s="16"/>
      <c r="D101" s="16"/>
      <c r="E101" s="12"/>
    </row>
    <row r="102" spans="1:5" ht="14.25">
      <c r="A102" s="16"/>
      <c r="B102" s="16"/>
      <c r="C102" s="16"/>
      <c r="D102" s="16"/>
      <c r="E102" s="12"/>
    </row>
    <row r="103" spans="1:5" ht="14.25">
      <c r="A103" s="16"/>
      <c r="B103" s="16"/>
      <c r="C103" s="16"/>
      <c r="D103" s="16"/>
      <c r="E103" s="12"/>
    </row>
    <row r="104" spans="1:5" ht="14.25">
      <c r="A104" s="16"/>
      <c r="B104" s="16"/>
      <c r="C104" s="16"/>
      <c r="D104" s="16"/>
      <c r="E104" s="12"/>
    </row>
    <row r="105" spans="1:5" ht="14.25">
      <c r="A105" s="16"/>
      <c r="B105" s="16"/>
      <c r="C105" s="16"/>
      <c r="D105" s="16"/>
      <c r="E105" s="12"/>
    </row>
    <row r="106" spans="1:5" ht="14.25">
      <c r="A106" s="16"/>
      <c r="B106" s="16"/>
      <c r="C106" s="16"/>
      <c r="D106" s="16"/>
      <c r="E106" s="12"/>
    </row>
    <row r="107" spans="1:5" ht="14.25">
      <c r="A107" s="16"/>
      <c r="B107" s="16"/>
      <c r="C107" s="16"/>
      <c r="D107" s="16"/>
      <c r="E107" s="12"/>
    </row>
    <row r="108" spans="1:5" ht="14.25">
      <c r="A108" s="16"/>
      <c r="B108" s="16"/>
      <c r="C108" s="16"/>
      <c r="D108" s="16"/>
      <c r="E108" s="12"/>
    </row>
    <row r="109" spans="1:5" ht="14.25">
      <c r="A109" s="16"/>
      <c r="B109" s="16"/>
      <c r="C109" s="16"/>
      <c r="D109" s="16"/>
      <c r="E109" s="12"/>
    </row>
    <row r="110" spans="1:5" ht="14.25">
      <c r="A110" s="16"/>
      <c r="B110" s="16"/>
      <c r="C110" s="16"/>
      <c r="D110" s="16"/>
      <c r="E110" s="12"/>
    </row>
    <row r="111" spans="1:5" ht="14.25">
      <c r="A111" s="16"/>
      <c r="B111" s="16"/>
      <c r="C111" s="16"/>
      <c r="D111" s="16"/>
      <c r="E111" s="12"/>
    </row>
    <row r="112" spans="1:5" ht="14.25">
      <c r="A112" s="16"/>
      <c r="B112" s="16"/>
      <c r="C112" s="16"/>
      <c r="D112" s="16"/>
      <c r="E112" s="12"/>
    </row>
    <row r="113" spans="1:5" ht="14.25">
      <c r="A113" s="16"/>
      <c r="B113" s="16"/>
      <c r="C113" s="16"/>
      <c r="D113" s="16"/>
      <c r="E113" s="12"/>
    </row>
    <row r="114" spans="1:5" ht="14.25">
      <c r="A114" s="16"/>
      <c r="B114" s="16"/>
      <c r="C114" s="16"/>
      <c r="D114" s="16"/>
      <c r="E114" s="12"/>
    </row>
    <row r="115" spans="1:5" ht="14.25">
      <c r="A115" s="16"/>
      <c r="B115" s="16"/>
      <c r="C115" s="16"/>
      <c r="D115" s="16"/>
      <c r="E115" s="12"/>
    </row>
    <row r="116" spans="1:5" ht="14.25">
      <c r="A116" s="16"/>
      <c r="B116" s="16"/>
      <c r="C116" s="16"/>
      <c r="D116" s="16"/>
      <c r="E116" s="12"/>
    </row>
    <row r="117" spans="1:5" ht="14.25">
      <c r="A117" s="16"/>
      <c r="B117" s="16"/>
      <c r="C117" s="16"/>
      <c r="D117" s="16"/>
      <c r="E117" s="12"/>
    </row>
    <row r="118" spans="1:5" ht="14.25">
      <c r="A118" s="16"/>
      <c r="B118" s="16"/>
      <c r="C118" s="16"/>
      <c r="D118" s="16"/>
      <c r="E118" s="12"/>
    </row>
    <row r="119" spans="1:5" ht="14.25">
      <c r="A119" s="16"/>
      <c r="B119" s="16"/>
      <c r="C119" s="16"/>
      <c r="D119" s="16"/>
      <c r="E119" s="12"/>
    </row>
    <row r="120" spans="1:5" ht="14.25">
      <c r="A120" s="16"/>
      <c r="B120" s="16"/>
      <c r="C120" s="16"/>
      <c r="D120" s="16"/>
      <c r="E120" s="12"/>
    </row>
    <row r="121" spans="1:5" ht="14.25">
      <c r="A121" s="16"/>
      <c r="B121" s="16"/>
      <c r="C121" s="16"/>
      <c r="D121" s="16"/>
      <c r="E121" s="12"/>
    </row>
    <row r="122" spans="1:5" ht="14.25">
      <c r="A122" s="16"/>
      <c r="B122" s="16"/>
      <c r="C122" s="16"/>
      <c r="D122" s="16"/>
      <c r="E122" s="12"/>
    </row>
    <row r="123" spans="1:5" ht="14.25">
      <c r="A123" s="16"/>
      <c r="B123" s="16"/>
      <c r="C123" s="16"/>
      <c r="D123" s="16"/>
      <c r="E123" s="12"/>
    </row>
    <row r="124" spans="1:5" ht="14.25">
      <c r="A124" s="16"/>
      <c r="B124" s="16"/>
      <c r="C124" s="16"/>
      <c r="D124" s="16"/>
      <c r="E124" s="12"/>
    </row>
    <row r="125" spans="1:5" ht="14.25">
      <c r="A125" s="16"/>
      <c r="B125" s="16"/>
      <c r="C125" s="16"/>
      <c r="D125" s="16"/>
      <c r="E125" s="12"/>
    </row>
    <row r="126" spans="1:5" ht="14.25">
      <c r="A126" s="16"/>
      <c r="B126" s="16"/>
      <c r="C126" s="16"/>
      <c r="D126" s="16"/>
      <c r="E126" s="12"/>
    </row>
    <row r="127" spans="1:5" ht="14.25">
      <c r="A127" s="16"/>
      <c r="B127" s="16"/>
      <c r="C127" s="16"/>
      <c r="D127" s="16"/>
      <c r="E127" s="12"/>
    </row>
    <row r="128" spans="1:5" ht="14.25">
      <c r="A128" s="16"/>
      <c r="B128" s="16"/>
      <c r="C128" s="16"/>
      <c r="D128" s="16"/>
      <c r="E128" s="12"/>
    </row>
    <row r="129" spans="1:5" ht="14.25">
      <c r="A129" s="16"/>
      <c r="B129" s="16"/>
      <c r="C129" s="16"/>
      <c r="D129" s="16"/>
      <c r="E129" s="12"/>
    </row>
    <row r="130" spans="1:5" ht="14.25">
      <c r="A130" s="16"/>
      <c r="B130" s="16"/>
      <c r="C130" s="16"/>
      <c r="D130" s="16"/>
      <c r="E130" s="12"/>
    </row>
    <row r="131" spans="1:5" ht="14.25">
      <c r="A131" s="16"/>
      <c r="B131" s="16"/>
      <c r="C131" s="16"/>
      <c r="D131" s="16"/>
      <c r="E131" s="12"/>
    </row>
    <row r="132" spans="1:5" ht="15" thickBot="1">
      <c r="A132" s="16"/>
      <c r="B132" s="16"/>
      <c r="C132" s="16"/>
      <c r="D132" s="16"/>
      <c r="E132" s="13"/>
    </row>
    <row r="133" spans="1:4" ht="14.25">
      <c r="A133" s="16"/>
      <c r="B133" s="16"/>
      <c r="C133" s="16"/>
      <c r="D133" s="16"/>
    </row>
    <row r="134" spans="1:4" ht="14.25">
      <c r="A134" s="16"/>
      <c r="B134" s="16"/>
      <c r="C134" s="16"/>
      <c r="D134" s="16"/>
    </row>
    <row r="135" spans="1:4" ht="14.25">
      <c r="A135" s="16"/>
      <c r="B135" s="16"/>
      <c r="C135" s="16"/>
      <c r="D135" s="16"/>
    </row>
    <row r="136" spans="1:4" ht="14.25">
      <c r="A136" s="16"/>
      <c r="B136" s="16"/>
      <c r="C136" s="16"/>
      <c r="D136" s="16"/>
    </row>
    <row r="137" spans="1:4" ht="14.25">
      <c r="A137" s="16"/>
      <c r="B137" s="16"/>
      <c r="C137" s="16"/>
      <c r="D137" s="16"/>
    </row>
    <row r="138" spans="1:4" ht="14.25">
      <c r="A138" s="16"/>
      <c r="B138" s="16"/>
      <c r="C138" s="16"/>
      <c r="D138" s="16"/>
    </row>
    <row r="139" spans="1:4" ht="14.25">
      <c r="A139" s="16"/>
      <c r="B139" s="16"/>
      <c r="C139" s="16"/>
      <c r="D139" s="16"/>
    </row>
    <row r="140" spans="1:4" ht="14.25">
      <c r="A140" s="16"/>
      <c r="B140" s="16"/>
      <c r="C140" s="16"/>
      <c r="D140" s="16"/>
    </row>
    <row r="141" spans="1:4" ht="14.25">
      <c r="A141" s="16"/>
      <c r="B141" s="16"/>
      <c r="C141" s="16"/>
      <c r="D141" s="16"/>
    </row>
    <row r="142" spans="1:4" ht="14.25">
      <c r="A142" s="16"/>
      <c r="B142" s="16"/>
      <c r="C142" s="16"/>
      <c r="D142" s="16"/>
    </row>
    <row r="143" spans="1:4" ht="14.25">
      <c r="A143" s="16"/>
      <c r="B143" s="16"/>
      <c r="C143" s="16"/>
      <c r="D143" s="16"/>
    </row>
    <row r="144" spans="1:4" ht="14.25">
      <c r="A144" s="16"/>
      <c r="B144" s="16"/>
      <c r="C144" s="16"/>
      <c r="D144" s="16"/>
    </row>
    <row r="145" spans="1:4" ht="14.25">
      <c r="A145" s="16"/>
      <c r="B145" s="16"/>
      <c r="C145" s="16"/>
      <c r="D145" s="16"/>
    </row>
    <row r="146" spans="1:4" ht="14.25">
      <c r="A146" s="16"/>
      <c r="B146" s="16"/>
      <c r="C146" s="16"/>
      <c r="D146" s="16"/>
    </row>
    <row r="147" spans="1:4" ht="14.25">
      <c r="A147" s="16"/>
      <c r="B147" s="16"/>
      <c r="C147" s="16"/>
      <c r="D147" s="16"/>
    </row>
    <row r="148" spans="1:4" ht="14.25">
      <c r="A148" s="16"/>
      <c r="B148" s="16"/>
      <c r="C148" s="16"/>
      <c r="D148" s="16"/>
    </row>
    <row r="149" spans="1:4" ht="14.25">
      <c r="A149" s="16"/>
      <c r="B149" s="16"/>
      <c r="C149" s="16"/>
      <c r="D149" s="16"/>
    </row>
    <row r="150" spans="1:4" ht="14.25">
      <c r="A150" s="16"/>
      <c r="B150" s="16"/>
      <c r="C150" s="16"/>
      <c r="D150" s="16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U252"/>
  <sheetViews>
    <sheetView zoomScalePageLayoutView="0" workbookViewId="0" topLeftCell="A1">
      <selection activeCell="G2" sqref="G2:K252"/>
    </sheetView>
  </sheetViews>
  <sheetFormatPr defaultColWidth="9.33203125" defaultRowHeight="14.25"/>
  <cols>
    <col min="1" max="1" width="11" style="0" customWidth="1"/>
    <col min="3" max="3" width="17.66015625" style="0" customWidth="1"/>
    <col min="4" max="4" width="20.5" style="0" bestFit="1" customWidth="1"/>
    <col min="5" max="5" width="17.66015625" style="0" bestFit="1" customWidth="1"/>
    <col min="7" max="7" width="11" style="0" customWidth="1"/>
    <col min="9" max="9" width="17.66015625" style="0" customWidth="1"/>
    <col min="10" max="10" width="20.5" style="0" bestFit="1" customWidth="1"/>
    <col min="11" max="11" width="17.66015625" style="0" bestFit="1" customWidth="1"/>
    <col min="13" max="13" width="10" style="37" bestFit="1" customWidth="1"/>
    <col min="14" max="14" width="10.66015625" style="0" customWidth="1"/>
    <col min="15" max="15" width="10.66015625" style="0" bestFit="1" customWidth="1"/>
    <col min="16" max="16" width="2.33203125" style="0" customWidth="1"/>
    <col min="19" max="19" width="2.33203125" style="0" customWidth="1"/>
  </cols>
  <sheetData>
    <row r="1" spans="1:21" ht="15" thickBot="1">
      <c r="A1" s="84" t="s">
        <v>201</v>
      </c>
      <c r="G1" s="2" t="s">
        <v>196</v>
      </c>
      <c r="N1" s="139" t="s">
        <v>6</v>
      </c>
      <c r="O1" s="139"/>
      <c r="Q1" s="139" t="s">
        <v>7</v>
      </c>
      <c r="R1" s="139"/>
      <c r="T1" s="139" t="s">
        <v>8</v>
      </c>
      <c r="U1" s="139"/>
    </row>
    <row r="2" spans="1:21" s="4" customFormat="1" ht="14.25">
      <c r="A2" s="3" t="s">
        <v>47</v>
      </c>
      <c r="B2" s="3" t="s">
        <v>48</v>
      </c>
      <c r="C2" s="3" t="s">
        <v>49</v>
      </c>
      <c r="D2" s="3" t="s">
        <v>50</v>
      </c>
      <c r="E2" s="3" t="s">
        <v>51</v>
      </c>
      <c r="G2" s="3" t="s">
        <v>47</v>
      </c>
      <c r="H2" s="3" t="s">
        <v>48</v>
      </c>
      <c r="I2" s="3" t="s">
        <v>49</v>
      </c>
      <c r="J2" s="3" t="s">
        <v>50</v>
      </c>
      <c r="K2" s="3" t="s">
        <v>51</v>
      </c>
      <c r="M2" s="37"/>
      <c r="N2" s="4" t="str">
        <f>LEFT($A$1,FIND(" ",$A$1))</f>
        <v>0050 </v>
      </c>
      <c r="O2" s="4" t="s">
        <v>52</v>
      </c>
      <c r="Q2" s="4" t="str">
        <f>LEFT($A$1,FIND(" ",$A$1))</f>
        <v>0050 </v>
      </c>
      <c r="R2" s="4" t="s">
        <v>52</v>
      </c>
      <c r="T2" s="4" t="str">
        <f>LEFT($A$1,FIND(" ",$A$1))</f>
        <v>0050 </v>
      </c>
      <c r="U2" s="4" t="s">
        <v>52</v>
      </c>
    </row>
    <row r="3" spans="1:21" ht="14.25">
      <c r="A3" s="10">
        <v>40644</v>
      </c>
      <c r="B3" s="9">
        <v>61.1</v>
      </c>
      <c r="C3" s="9">
        <v>4.053134</v>
      </c>
      <c r="D3" s="9">
        <v>0.279009</v>
      </c>
      <c r="E3" s="9">
        <v>14.976588</v>
      </c>
      <c r="G3" s="10">
        <v>40644</v>
      </c>
      <c r="H3" s="11">
        <v>8880.27</v>
      </c>
      <c r="I3" s="9">
        <v>3.646785</v>
      </c>
      <c r="J3" s="9">
        <v>-0.572029</v>
      </c>
      <c r="K3" s="9">
        <v>9.740943</v>
      </c>
      <c r="L3" s="10"/>
      <c r="M3" s="38">
        <f>A3</f>
        <v>40644</v>
      </c>
      <c r="N3" s="9">
        <f aca="true" t="shared" si="0" ref="N3:N66">VLOOKUP($M3,XX_TEJ06,3,FALSE)</f>
        <v>4.053134</v>
      </c>
      <c r="O3" s="9">
        <f aca="true" t="shared" si="1" ref="O3:O66">VLOOKUP($M3,XX_TEJ7,3,FALSE)</f>
        <v>3.646785</v>
      </c>
      <c r="Q3">
        <f aca="true" t="shared" si="2" ref="Q3:Q66">VLOOKUP($M3,XX_TEJ06,4,FALSE)</f>
        <v>0.279009</v>
      </c>
      <c r="R3">
        <f aca="true" t="shared" si="3" ref="R3:R66">VLOOKUP($M3,XX_TEJ7,4,FALSE)</f>
        <v>-0.572029</v>
      </c>
      <c r="T3">
        <f aca="true" t="shared" si="4" ref="T3:T66">VLOOKUP($M3,XX_TEJ06,5,FALSE)</f>
        <v>14.976588</v>
      </c>
      <c r="U3">
        <f aca="true" t="shared" si="5" ref="U3:U66">VLOOKUP($M3,XX_TEJ7,5,FALSE)</f>
        <v>9.740943</v>
      </c>
    </row>
    <row r="4" spans="1:21" ht="14.25">
      <c r="A4" s="10">
        <v>40645</v>
      </c>
      <c r="B4" s="9">
        <v>59.95</v>
      </c>
      <c r="C4" s="9">
        <v>2.094687</v>
      </c>
      <c r="D4" s="9">
        <v>-1.962388</v>
      </c>
      <c r="E4" s="9">
        <v>12.42606</v>
      </c>
      <c r="G4" s="10">
        <v>40645</v>
      </c>
      <c r="H4" s="11">
        <v>8732.59</v>
      </c>
      <c r="I4" s="9">
        <v>1.923126</v>
      </c>
      <c r="J4" s="9">
        <v>-2.592415</v>
      </c>
      <c r="K4" s="9">
        <v>7.57402</v>
      </c>
      <c r="L4" s="10"/>
      <c r="M4" s="38">
        <f aca="true" t="shared" si="6" ref="M4:M67">A4</f>
        <v>40645</v>
      </c>
      <c r="N4" s="9">
        <f t="shared" si="0"/>
        <v>2.094687</v>
      </c>
      <c r="O4" s="9">
        <f t="shared" si="1"/>
        <v>1.923126</v>
      </c>
      <c r="Q4">
        <f t="shared" si="2"/>
        <v>-1.962388</v>
      </c>
      <c r="R4">
        <f t="shared" si="3"/>
        <v>-2.592415</v>
      </c>
      <c r="T4">
        <f t="shared" si="4"/>
        <v>12.42606</v>
      </c>
      <c r="U4">
        <f t="shared" si="5"/>
        <v>7.57402</v>
      </c>
    </row>
    <row r="5" spans="1:21" ht="14.25">
      <c r="A5" s="10">
        <v>40646</v>
      </c>
      <c r="B5" s="9">
        <v>60.36</v>
      </c>
      <c r="C5" s="9">
        <v>2.792916</v>
      </c>
      <c r="D5" s="9">
        <v>-1.485229</v>
      </c>
      <c r="E5" s="9">
        <v>14.474685</v>
      </c>
      <c r="G5" s="10">
        <v>40646</v>
      </c>
      <c r="H5" s="11">
        <v>8780.2</v>
      </c>
      <c r="I5" s="9">
        <v>2.47881</v>
      </c>
      <c r="J5" s="9">
        <v>-2.176795</v>
      </c>
      <c r="K5" s="9">
        <v>9.346142</v>
      </c>
      <c r="L5" s="10"/>
      <c r="M5" s="38">
        <f t="shared" si="6"/>
        <v>40646</v>
      </c>
      <c r="N5" s="9">
        <f t="shared" si="0"/>
        <v>2.792916</v>
      </c>
      <c r="O5" s="9">
        <f t="shared" si="1"/>
        <v>2.47881</v>
      </c>
      <c r="Q5">
        <f t="shared" si="2"/>
        <v>-1.485229</v>
      </c>
      <c r="R5">
        <f t="shared" si="3"/>
        <v>-2.176795</v>
      </c>
      <c r="T5">
        <f t="shared" si="4"/>
        <v>14.474685</v>
      </c>
      <c r="U5">
        <f t="shared" si="5"/>
        <v>9.346142</v>
      </c>
    </row>
    <row r="6" spans="1:21" ht="14.25">
      <c r="A6" s="10">
        <v>40647</v>
      </c>
      <c r="B6" s="9">
        <v>60.39</v>
      </c>
      <c r="C6" s="9">
        <v>2.91411</v>
      </c>
      <c r="D6" s="9">
        <v>-1.387982</v>
      </c>
      <c r="E6" s="9">
        <v>13.661091</v>
      </c>
      <c r="G6" s="10">
        <v>40647</v>
      </c>
      <c r="H6" s="11">
        <v>8802.73</v>
      </c>
      <c r="I6" s="9">
        <v>3.318185</v>
      </c>
      <c r="J6" s="9">
        <v>-1.892224</v>
      </c>
      <c r="K6" s="9">
        <v>8.714199</v>
      </c>
      <c r="L6" s="10"/>
      <c r="M6" s="38">
        <f t="shared" si="6"/>
        <v>40647</v>
      </c>
      <c r="N6" s="9">
        <f t="shared" si="0"/>
        <v>2.91411</v>
      </c>
      <c r="O6" s="9">
        <f t="shared" si="1"/>
        <v>3.318185</v>
      </c>
      <c r="Q6">
        <f t="shared" si="2"/>
        <v>-1.387982</v>
      </c>
      <c r="R6">
        <f t="shared" si="3"/>
        <v>-1.892224</v>
      </c>
      <c r="T6">
        <f t="shared" si="4"/>
        <v>13.661091</v>
      </c>
      <c r="U6">
        <f t="shared" si="5"/>
        <v>8.714199</v>
      </c>
    </row>
    <row r="7" spans="1:21" ht="14.25">
      <c r="A7" s="10">
        <v>40648</v>
      </c>
      <c r="B7" s="9">
        <v>59.73</v>
      </c>
      <c r="C7" s="9">
        <v>4.789474</v>
      </c>
      <c r="D7" s="9">
        <v>-2.465709</v>
      </c>
      <c r="E7" s="9">
        <v>11.530844</v>
      </c>
      <c r="G7" s="10">
        <v>40648</v>
      </c>
      <c r="H7" s="11">
        <v>8718.12</v>
      </c>
      <c r="I7" s="9">
        <v>5.869495</v>
      </c>
      <c r="J7" s="9">
        <v>-2.835216</v>
      </c>
      <c r="K7" s="9">
        <v>6.683603</v>
      </c>
      <c r="L7" s="10"/>
      <c r="M7" s="38">
        <f t="shared" si="6"/>
        <v>40648</v>
      </c>
      <c r="N7" s="9">
        <f t="shared" si="0"/>
        <v>4.789474</v>
      </c>
      <c r="O7" s="9">
        <f t="shared" si="1"/>
        <v>5.869495</v>
      </c>
      <c r="Q7">
        <f t="shared" si="2"/>
        <v>-2.465709</v>
      </c>
      <c r="R7">
        <f t="shared" si="3"/>
        <v>-2.835216</v>
      </c>
      <c r="T7">
        <f t="shared" si="4"/>
        <v>11.530844</v>
      </c>
      <c r="U7">
        <f t="shared" si="5"/>
        <v>6.683603</v>
      </c>
    </row>
    <row r="8" spans="1:21" ht="14.25">
      <c r="A8" s="10">
        <v>40651</v>
      </c>
      <c r="B8" s="9">
        <v>59.73</v>
      </c>
      <c r="C8" s="9">
        <v>3.249784</v>
      </c>
      <c r="D8" s="9">
        <v>-2.956946</v>
      </c>
      <c r="E8" s="9">
        <v>12.622698</v>
      </c>
      <c r="G8" s="10">
        <v>40651</v>
      </c>
      <c r="H8" s="11">
        <v>8714.48</v>
      </c>
      <c r="I8" s="9">
        <v>3.80869</v>
      </c>
      <c r="J8" s="9">
        <v>-3.043169</v>
      </c>
      <c r="K8" s="9">
        <v>7.432716</v>
      </c>
      <c r="L8" s="10"/>
      <c r="M8" s="38">
        <f t="shared" si="6"/>
        <v>40651</v>
      </c>
      <c r="N8" s="9">
        <f t="shared" si="0"/>
        <v>3.249784</v>
      </c>
      <c r="O8" s="9">
        <f t="shared" si="1"/>
        <v>3.80869</v>
      </c>
      <c r="Q8">
        <f t="shared" si="2"/>
        <v>-2.956946</v>
      </c>
      <c r="R8">
        <f t="shared" si="3"/>
        <v>-3.043169</v>
      </c>
      <c r="T8">
        <f t="shared" si="4"/>
        <v>12.622698</v>
      </c>
      <c r="U8">
        <f t="shared" si="5"/>
        <v>7.432716</v>
      </c>
    </row>
    <row r="9" spans="1:21" ht="14.25">
      <c r="A9" s="10">
        <v>40652</v>
      </c>
      <c r="B9" s="9">
        <v>59.12</v>
      </c>
      <c r="C9" s="9">
        <v>2.195333</v>
      </c>
      <c r="D9" s="9">
        <v>-5.119563</v>
      </c>
      <c r="E9" s="9">
        <v>14.396734</v>
      </c>
      <c r="G9" s="10">
        <v>40652</v>
      </c>
      <c r="H9" s="11">
        <v>8638.55</v>
      </c>
      <c r="I9" s="9">
        <v>2.904196</v>
      </c>
      <c r="J9" s="9">
        <v>-4.924819</v>
      </c>
      <c r="K9" s="9">
        <v>9.986097</v>
      </c>
      <c r="L9" s="10"/>
      <c r="M9" s="38">
        <f t="shared" si="6"/>
        <v>40652</v>
      </c>
      <c r="N9" s="9">
        <f t="shared" si="0"/>
        <v>2.195333</v>
      </c>
      <c r="O9" s="9">
        <f t="shared" si="1"/>
        <v>2.904196</v>
      </c>
      <c r="Q9">
        <f t="shared" si="2"/>
        <v>-5.119563</v>
      </c>
      <c r="R9">
        <f t="shared" si="3"/>
        <v>-4.924819</v>
      </c>
      <c r="T9">
        <f t="shared" si="4"/>
        <v>14.396734</v>
      </c>
      <c r="U9">
        <f t="shared" si="5"/>
        <v>9.986097</v>
      </c>
    </row>
    <row r="10" spans="1:21" ht="14.25">
      <c r="A10" s="10">
        <v>40653</v>
      </c>
      <c r="B10" s="9">
        <v>60.51</v>
      </c>
      <c r="C10" s="9">
        <v>4.598099</v>
      </c>
      <c r="D10" s="9">
        <v>-2.087379</v>
      </c>
      <c r="E10" s="9">
        <v>16.522729</v>
      </c>
      <c r="G10" s="10">
        <v>40653</v>
      </c>
      <c r="H10" s="11">
        <v>8813.28</v>
      </c>
      <c r="I10" s="9">
        <v>4.985616</v>
      </c>
      <c r="J10" s="9">
        <v>-2.315297</v>
      </c>
      <c r="K10" s="9">
        <v>11.554576</v>
      </c>
      <c r="L10" s="10"/>
      <c r="M10" s="38">
        <f t="shared" si="6"/>
        <v>40653</v>
      </c>
      <c r="N10" s="9">
        <f t="shared" si="0"/>
        <v>4.598099</v>
      </c>
      <c r="O10" s="9">
        <f t="shared" si="1"/>
        <v>4.985616</v>
      </c>
      <c r="Q10">
        <f t="shared" si="2"/>
        <v>-2.087379</v>
      </c>
      <c r="R10">
        <f t="shared" si="3"/>
        <v>-2.315297</v>
      </c>
      <c r="T10">
        <f t="shared" si="4"/>
        <v>16.522729</v>
      </c>
      <c r="U10">
        <f t="shared" si="5"/>
        <v>11.554576</v>
      </c>
    </row>
    <row r="11" spans="1:21" ht="14.25">
      <c r="A11" s="10">
        <v>40654</v>
      </c>
      <c r="B11" s="9">
        <v>61.57</v>
      </c>
      <c r="C11" s="9">
        <v>5.590808</v>
      </c>
      <c r="D11" s="9">
        <v>0.653915</v>
      </c>
      <c r="E11" s="9">
        <v>17.390261</v>
      </c>
      <c r="G11" s="10">
        <v>40654</v>
      </c>
      <c r="H11" s="11">
        <v>8957.65</v>
      </c>
      <c r="I11" s="9">
        <v>5.78598</v>
      </c>
      <c r="J11" s="9">
        <v>0.036518</v>
      </c>
      <c r="K11" s="9">
        <v>12.103327</v>
      </c>
      <c r="L11" s="10"/>
      <c r="M11" s="38">
        <f t="shared" si="6"/>
        <v>40654</v>
      </c>
      <c r="N11" s="9">
        <f t="shared" si="0"/>
        <v>5.590808</v>
      </c>
      <c r="O11" s="9">
        <f t="shared" si="1"/>
        <v>5.78598</v>
      </c>
      <c r="Q11">
        <f t="shared" si="2"/>
        <v>0.653915</v>
      </c>
      <c r="R11">
        <f t="shared" si="3"/>
        <v>0.036518</v>
      </c>
      <c r="T11">
        <f t="shared" si="4"/>
        <v>17.390261</v>
      </c>
      <c r="U11">
        <f t="shared" si="5"/>
        <v>12.103327</v>
      </c>
    </row>
    <row r="12" spans="1:21" ht="14.25">
      <c r="A12" s="10">
        <v>40655</v>
      </c>
      <c r="B12" s="9">
        <v>61.61</v>
      </c>
      <c r="C12" s="9">
        <v>5.370275</v>
      </c>
      <c r="D12" s="9">
        <v>0.719307</v>
      </c>
      <c r="E12" s="9">
        <v>17.639049</v>
      </c>
      <c r="G12" s="10">
        <v>40655</v>
      </c>
      <c r="H12" s="11">
        <v>8969.43</v>
      </c>
      <c r="I12" s="9">
        <v>5.422988</v>
      </c>
      <c r="J12" s="9">
        <v>0.168074</v>
      </c>
      <c r="K12" s="9">
        <v>12.417327</v>
      </c>
      <c r="L12" s="10"/>
      <c r="M12" s="38">
        <f t="shared" si="6"/>
        <v>40655</v>
      </c>
      <c r="N12" s="9">
        <f t="shared" si="0"/>
        <v>5.370275</v>
      </c>
      <c r="O12" s="9">
        <f t="shared" si="1"/>
        <v>5.422988</v>
      </c>
      <c r="Q12">
        <f t="shared" si="2"/>
        <v>0.719307</v>
      </c>
      <c r="R12">
        <f t="shared" si="3"/>
        <v>0.168074</v>
      </c>
      <c r="T12">
        <f t="shared" si="4"/>
        <v>17.639049</v>
      </c>
      <c r="U12">
        <f t="shared" si="5"/>
        <v>12.417327</v>
      </c>
    </row>
    <row r="13" spans="1:21" ht="14.25">
      <c r="A13" s="10">
        <v>40658</v>
      </c>
      <c r="B13" s="9">
        <v>61.36</v>
      </c>
      <c r="C13" s="9">
        <v>3.299663</v>
      </c>
      <c r="D13" s="9">
        <v>-0.38961</v>
      </c>
      <c r="E13" s="9">
        <v>16.797173</v>
      </c>
      <c r="G13" s="10">
        <v>40658</v>
      </c>
      <c r="H13" s="11">
        <v>8950.75</v>
      </c>
      <c r="I13" s="9">
        <v>3.952899</v>
      </c>
      <c r="J13" s="9">
        <v>-0.451988</v>
      </c>
      <c r="K13" s="9">
        <v>11.816027</v>
      </c>
      <c r="L13" s="10"/>
      <c r="M13" s="38">
        <f t="shared" si="6"/>
        <v>40658</v>
      </c>
      <c r="N13" s="9">
        <f t="shared" si="0"/>
        <v>3.299663</v>
      </c>
      <c r="O13" s="9">
        <f t="shared" si="1"/>
        <v>3.952899</v>
      </c>
      <c r="Q13">
        <f t="shared" si="2"/>
        <v>-0.38961</v>
      </c>
      <c r="R13">
        <f t="shared" si="3"/>
        <v>-0.451988</v>
      </c>
      <c r="T13">
        <f t="shared" si="4"/>
        <v>16.797173</v>
      </c>
      <c r="U13">
        <f t="shared" si="5"/>
        <v>11.816027</v>
      </c>
    </row>
    <row r="14" spans="1:21" ht="14.25">
      <c r="A14" s="10">
        <v>40659</v>
      </c>
      <c r="B14" s="9">
        <v>61.42</v>
      </c>
      <c r="C14" s="9">
        <v>3.400673</v>
      </c>
      <c r="D14" s="9">
        <v>-1.142765</v>
      </c>
      <c r="E14" s="9">
        <v>14.235298</v>
      </c>
      <c r="G14" s="10">
        <v>40659</v>
      </c>
      <c r="H14" s="11">
        <v>8948.14</v>
      </c>
      <c r="I14" s="9">
        <v>3.922587</v>
      </c>
      <c r="J14" s="9">
        <v>-1.18656</v>
      </c>
      <c r="K14" s="9">
        <v>9.68358</v>
      </c>
      <c r="L14" s="10"/>
      <c r="M14" s="38">
        <f t="shared" si="6"/>
        <v>40659</v>
      </c>
      <c r="N14" s="9">
        <f t="shared" si="0"/>
        <v>3.400673</v>
      </c>
      <c r="O14" s="9">
        <f t="shared" si="1"/>
        <v>3.922587</v>
      </c>
      <c r="Q14">
        <f t="shared" si="2"/>
        <v>-1.142765</v>
      </c>
      <c r="R14">
        <f t="shared" si="3"/>
        <v>-1.18656</v>
      </c>
      <c r="T14">
        <f t="shared" si="4"/>
        <v>14.235298</v>
      </c>
      <c r="U14">
        <f t="shared" si="5"/>
        <v>9.68358</v>
      </c>
    </row>
    <row r="15" spans="1:21" ht="14.25">
      <c r="A15" s="10">
        <v>40660</v>
      </c>
      <c r="B15" s="9">
        <v>62.32</v>
      </c>
      <c r="C15" s="9">
        <v>4.915825</v>
      </c>
      <c r="D15" s="9">
        <v>-0.49497</v>
      </c>
      <c r="E15" s="9">
        <v>15.888488</v>
      </c>
      <c r="G15" s="10">
        <v>40660</v>
      </c>
      <c r="H15" s="11">
        <v>9049.25</v>
      </c>
      <c r="I15" s="9">
        <v>5.096866</v>
      </c>
      <c r="J15" s="9">
        <v>-0.583147</v>
      </c>
      <c r="K15" s="9">
        <v>11.082264</v>
      </c>
      <c r="L15" s="10"/>
      <c r="M15" s="38">
        <f t="shared" si="6"/>
        <v>40660</v>
      </c>
      <c r="N15" s="9">
        <f t="shared" si="0"/>
        <v>4.915825</v>
      </c>
      <c r="O15" s="9">
        <f t="shared" si="1"/>
        <v>5.096866</v>
      </c>
      <c r="Q15">
        <f t="shared" si="2"/>
        <v>-0.49497</v>
      </c>
      <c r="R15">
        <f t="shared" si="3"/>
        <v>-0.583147</v>
      </c>
      <c r="T15">
        <f t="shared" si="4"/>
        <v>15.888488</v>
      </c>
      <c r="U15">
        <f t="shared" si="5"/>
        <v>11.082264</v>
      </c>
    </row>
    <row r="16" spans="1:21" ht="14.25">
      <c r="A16" s="10">
        <v>40661</v>
      </c>
      <c r="B16" s="9">
        <v>62.43</v>
      </c>
      <c r="C16" s="9">
        <v>5.84944</v>
      </c>
      <c r="D16" s="9">
        <v>-1.093156</v>
      </c>
      <c r="E16" s="9">
        <v>17.26718</v>
      </c>
      <c r="G16" s="10">
        <v>40661</v>
      </c>
      <c r="H16" s="11">
        <v>9040.77</v>
      </c>
      <c r="I16" s="9">
        <v>5.70217</v>
      </c>
      <c r="J16" s="9">
        <v>-1.143532</v>
      </c>
      <c r="K16" s="9">
        <v>11.869258</v>
      </c>
      <c r="L16" s="10"/>
      <c r="M16" s="38">
        <f t="shared" si="6"/>
        <v>40661</v>
      </c>
      <c r="N16" s="9">
        <f t="shared" si="0"/>
        <v>5.84944</v>
      </c>
      <c r="O16" s="9">
        <f t="shared" si="1"/>
        <v>5.70217</v>
      </c>
      <c r="Q16">
        <f t="shared" si="2"/>
        <v>-1.093156</v>
      </c>
      <c r="R16">
        <f t="shared" si="3"/>
        <v>-1.143532</v>
      </c>
      <c r="T16">
        <f t="shared" si="4"/>
        <v>17.26718</v>
      </c>
      <c r="U16">
        <f t="shared" si="5"/>
        <v>11.869258</v>
      </c>
    </row>
    <row r="17" spans="1:21" ht="14.25">
      <c r="A17" s="10">
        <v>40662</v>
      </c>
      <c r="B17" s="9">
        <v>62.37</v>
      </c>
      <c r="C17" s="9">
        <v>4.106159</v>
      </c>
      <c r="D17" s="9">
        <v>-1.188213</v>
      </c>
      <c r="E17" s="9">
        <v>18.178965</v>
      </c>
      <c r="G17" s="10">
        <v>40662</v>
      </c>
      <c r="H17" s="11">
        <v>9007.87</v>
      </c>
      <c r="I17" s="9">
        <v>3.737865</v>
      </c>
      <c r="J17" s="9">
        <v>-1.503278</v>
      </c>
      <c r="K17" s="9">
        <v>12.538589</v>
      </c>
      <c r="L17" s="10"/>
      <c r="M17" s="38">
        <f t="shared" si="6"/>
        <v>40662</v>
      </c>
      <c r="N17" s="9">
        <f t="shared" si="0"/>
        <v>4.106159</v>
      </c>
      <c r="O17" s="9">
        <f t="shared" si="1"/>
        <v>3.737865</v>
      </c>
      <c r="Q17">
        <f t="shared" si="2"/>
        <v>-1.188213</v>
      </c>
      <c r="R17">
        <f t="shared" si="3"/>
        <v>-1.503278</v>
      </c>
      <c r="T17">
        <f t="shared" si="4"/>
        <v>18.178965</v>
      </c>
      <c r="U17">
        <f t="shared" si="5"/>
        <v>12.538589</v>
      </c>
    </row>
    <row r="18" spans="1:21" ht="14.25">
      <c r="A18" s="10">
        <v>40666</v>
      </c>
      <c r="B18" s="9">
        <v>62.03</v>
      </c>
      <c r="C18" s="9">
        <v>3.400567</v>
      </c>
      <c r="D18" s="9">
        <v>-1.726869</v>
      </c>
      <c r="E18" s="9">
        <v>18.223959</v>
      </c>
      <c r="G18" s="10">
        <v>40666</v>
      </c>
      <c r="H18" s="11">
        <v>8946.08</v>
      </c>
      <c r="I18" s="9">
        <v>2.767908</v>
      </c>
      <c r="J18" s="9">
        <v>-2.178922</v>
      </c>
      <c r="K18" s="9">
        <v>12.498601</v>
      </c>
      <c r="L18" s="10"/>
      <c r="M18" s="38">
        <f t="shared" si="6"/>
        <v>40666</v>
      </c>
      <c r="N18" s="9">
        <f t="shared" si="0"/>
        <v>3.400567</v>
      </c>
      <c r="O18" s="9">
        <f t="shared" si="1"/>
        <v>2.767908</v>
      </c>
      <c r="Q18">
        <f t="shared" si="2"/>
        <v>-1.726869</v>
      </c>
      <c r="R18">
        <f t="shared" si="3"/>
        <v>-2.178922</v>
      </c>
      <c r="T18">
        <f t="shared" si="4"/>
        <v>18.223959</v>
      </c>
      <c r="U18">
        <f t="shared" si="5"/>
        <v>12.498601</v>
      </c>
    </row>
    <row r="19" spans="1:21" ht="14.25">
      <c r="A19" s="10">
        <v>40667</v>
      </c>
      <c r="B19" s="9">
        <v>61.69</v>
      </c>
      <c r="C19" s="9">
        <v>2.833806</v>
      </c>
      <c r="D19" s="9">
        <v>-2.265526</v>
      </c>
      <c r="E19" s="9">
        <v>17.726962</v>
      </c>
      <c r="G19" s="10">
        <v>40667</v>
      </c>
      <c r="H19" s="11">
        <v>8947.35</v>
      </c>
      <c r="I19" s="9">
        <v>2.782497</v>
      </c>
      <c r="J19" s="9">
        <v>-2.165035</v>
      </c>
      <c r="K19" s="9">
        <v>12.818175</v>
      </c>
      <c r="L19" s="10"/>
      <c r="M19" s="38">
        <f t="shared" si="6"/>
        <v>40667</v>
      </c>
      <c r="N19" s="9">
        <f t="shared" si="0"/>
        <v>2.833806</v>
      </c>
      <c r="O19" s="9">
        <f t="shared" si="1"/>
        <v>2.782497</v>
      </c>
      <c r="Q19">
        <f t="shared" si="2"/>
        <v>-2.265526</v>
      </c>
      <c r="R19">
        <f t="shared" si="3"/>
        <v>-2.165035</v>
      </c>
      <c r="T19">
        <f t="shared" si="4"/>
        <v>17.726962</v>
      </c>
      <c r="U19">
        <f t="shared" si="5"/>
        <v>12.818175</v>
      </c>
    </row>
    <row r="20" spans="1:21" ht="14.25">
      <c r="A20" s="10">
        <v>40668</v>
      </c>
      <c r="B20" s="9">
        <v>62.2</v>
      </c>
      <c r="C20" s="9">
        <v>3.683947</v>
      </c>
      <c r="D20" s="9">
        <v>-1.457541</v>
      </c>
      <c r="E20" s="9">
        <v>22.244188</v>
      </c>
      <c r="G20" s="10">
        <v>40668</v>
      </c>
      <c r="H20" s="11">
        <v>9018.61</v>
      </c>
      <c r="I20" s="9">
        <v>3.601095</v>
      </c>
      <c r="J20" s="9">
        <v>-1.385841</v>
      </c>
      <c r="K20" s="9">
        <v>17.171978</v>
      </c>
      <c r="L20" s="10"/>
      <c r="M20" s="38">
        <f t="shared" si="6"/>
        <v>40668</v>
      </c>
      <c r="N20" s="9">
        <f t="shared" si="0"/>
        <v>3.683947</v>
      </c>
      <c r="O20" s="9">
        <f t="shared" si="1"/>
        <v>3.601095</v>
      </c>
      <c r="Q20">
        <f t="shared" si="2"/>
        <v>-1.457541</v>
      </c>
      <c r="R20">
        <f t="shared" si="3"/>
        <v>-1.385841</v>
      </c>
      <c r="T20">
        <f t="shared" si="4"/>
        <v>22.244188</v>
      </c>
      <c r="U20">
        <f t="shared" si="5"/>
        <v>17.171978</v>
      </c>
    </row>
    <row r="21" spans="1:21" ht="14.25">
      <c r="A21" s="10">
        <v>40669</v>
      </c>
      <c r="B21" s="9">
        <v>61.82</v>
      </c>
      <c r="C21" s="9">
        <v>0.815395</v>
      </c>
      <c r="D21" s="9">
        <v>-2.059569</v>
      </c>
      <c r="E21" s="9">
        <v>23.338581</v>
      </c>
      <c r="G21" s="10">
        <v>40669</v>
      </c>
      <c r="H21" s="11">
        <v>8977.23</v>
      </c>
      <c r="I21" s="9">
        <v>1.414938</v>
      </c>
      <c r="J21" s="9">
        <v>-1.838311</v>
      </c>
      <c r="K21" s="9">
        <v>18.441239</v>
      </c>
      <c r="L21" s="10"/>
      <c r="M21" s="38">
        <f t="shared" si="6"/>
        <v>40669</v>
      </c>
      <c r="N21" s="9">
        <f t="shared" si="0"/>
        <v>0.815395</v>
      </c>
      <c r="O21" s="9">
        <f t="shared" si="1"/>
        <v>1.414938</v>
      </c>
      <c r="Q21">
        <f t="shared" si="2"/>
        <v>-2.059569</v>
      </c>
      <c r="R21">
        <f t="shared" si="3"/>
        <v>-1.838311</v>
      </c>
      <c r="T21">
        <f t="shared" si="4"/>
        <v>23.338581</v>
      </c>
      <c r="U21">
        <f t="shared" si="5"/>
        <v>18.441239</v>
      </c>
    </row>
    <row r="22" spans="1:21" ht="14.25">
      <c r="A22" s="10">
        <v>40672</v>
      </c>
      <c r="B22" s="9">
        <v>62.26</v>
      </c>
      <c r="C22" s="9">
        <v>1.665578</v>
      </c>
      <c r="D22" s="9">
        <v>0.711744</v>
      </c>
      <c r="E22" s="9">
        <v>24.526976</v>
      </c>
      <c r="G22" s="10">
        <v>40672</v>
      </c>
      <c r="H22" s="11">
        <v>9035.48</v>
      </c>
      <c r="I22" s="9">
        <v>1.584568</v>
      </c>
      <c r="J22" s="9">
        <v>0.318203</v>
      </c>
      <c r="K22" s="9">
        <v>19.404792</v>
      </c>
      <c r="L22" s="10"/>
      <c r="M22" s="38">
        <f t="shared" si="6"/>
        <v>40672</v>
      </c>
      <c r="N22" s="9">
        <f t="shared" si="0"/>
        <v>1.665578</v>
      </c>
      <c r="O22" s="9">
        <f t="shared" si="1"/>
        <v>1.584568</v>
      </c>
      <c r="Q22">
        <f t="shared" si="2"/>
        <v>0.711744</v>
      </c>
      <c r="R22">
        <f t="shared" si="3"/>
        <v>0.318203</v>
      </c>
      <c r="T22">
        <f t="shared" si="4"/>
        <v>24.526976</v>
      </c>
      <c r="U22">
        <f t="shared" si="5"/>
        <v>19.404792</v>
      </c>
    </row>
    <row r="23" spans="1:21" ht="14.25">
      <c r="A23" s="10">
        <v>40673</v>
      </c>
      <c r="B23" s="9">
        <v>62.09</v>
      </c>
      <c r="C23" s="9">
        <v>1.387982</v>
      </c>
      <c r="D23" s="9">
        <v>2.900232</v>
      </c>
      <c r="E23" s="9">
        <v>22.933976</v>
      </c>
      <c r="G23" s="10">
        <v>40673</v>
      </c>
      <c r="H23" s="11">
        <v>9023.28</v>
      </c>
      <c r="I23" s="9">
        <v>1.447405</v>
      </c>
      <c r="J23" s="9">
        <v>2.113039</v>
      </c>
      <c r="K23" s="9">
        <v>17.724695</v>
      </c>
      <c r="L23" s="10"/>
      <c r="M23" s="38">
        <f t="shared" si="6"/>
        <v>40673</v>
      </c>
      <c r="N23" s="9">
        <f t="shared" si="0"/>
        <v>1.387982</v>
      </c>
      <c r="O23" s="9">
        <f t="shared" si="1"/>
        <v>1.447405</v>
      </c>
      <c r="Q23">
        <f t="shared" si="2"/>
        <v>2.900232</v>
      </c>
      <c r="R23">
        <f t="shared" si="3"/>
        <v>2.113039</v>
      </c>
      <c r="T23">
        <f t="shared" si="4"/>
        <v>22.933976</v>
      </c>
      <c r="U23">
        <f t="shared" si="5"/>
        <v>17.724695</v>
      </c>
    </row>
    <row r="24" spans="1:21" ht="14.25">
      <c r="A24" s="10">
        <v>40674</v>
      </c>
      <c r="B24" s="9">
        <v>62.14</v>
      </c>
      <c r="C24" s="9">
        <v>1.702128</v>
      </c>
      <c r="D24" s="9">
        <v>5.375615</v>
      </c>
      <c r="E24" s="9">
        <v>24.048408</v>
      </c>
      <c r="G24" s="10">
        <v>40674</v>
      </c>
      <c r="H24" s="11">
        <v>9020.4</v>
      </c>
      <c r="I24" s="9">
        <v>1.577993</v>
      </c>
      <c r="J24" s="9">
        <v>4.768254</v>
      </c>
      <c r="K24" s="9">
        <v>18.557812</v>
      </c>
      <c r="L24" s="10"/>
      <c r="M24" s="38">
        <f t="shared" si="6"/>
        <v>40674</v>
      </c>
      <c r="N24" s="9">
        <f t="shared" si="0"/>
        <v>1.702128</v>
      </c>
      <c r="O24" s="9">
        <f t="shared" si="1"/>
        <v>1.577993</v>
      </c>
      <c r="Q24">
        <f t="shared" si="2"/>
        <v>5.375615</v>
      </c>
      <c r="R24">
        <f t="shared" si="3"/>
        <v>4.768254</v>
      </c>
      <c r="T24">
        <f t="shared" si="4"/>
        <v>24.048408</v>
      </c>
      <c r="U24">
        <f t="shared" si="5"/>
        <v>18.557812</v>
      </c>
    </row>
    <row r="25" spans="1:21" ht="14.25">
      <c r="A25" s="10">
        <v>40675</v>
      </c>
      <c r="B25" s="9">
        <v>62.22</v>
      </c>
      <c r="C25" s="9">
        <v>3.786489</v>
      </c>
      <c r="D25" s="9">
        <v>5.511277</v>
      </c>
      <c r="E25" s="9">
        <v>24.375217</v>
      </c>
      <c r="G25" s="10">
        <v>40675</v>
      </c>
      <c r="H25" s="11">
        <v>9033.68</v>
      </c>
      <c r="I25" s="9">
        <v>3.447889</v>
      </c>
      <c r="J25" s="9">
        <v>4.922496</v>
      </c>
      <c r="K25" s="9">
        <v>18.821997</v>
      </c>
      <c r="L25" s="10"/>
      <c r="M25" s="38">
        <f t="shared" si="6"/>
        <v>40675</v>
      </c>
      <c r="N25" s="9">
        <f t="shared" si="0"/>
        <v>3.786489</v>
      </c>
      <c r="O25" s="9">
        <f t="shared" si="1"/>
        <v>3.447889</v>
      </c>
      <c r="Q25">
        <f t="shared" si="2"/>
        <v>5.511277</v>
      </c>
      <c r="R25">
        <f t="shared" si="3"/>
        <v>4.922496</v>
      </c>
      <c r="T25">
        <f t="shared" si="4"/>
        <v>24.375217</v>
      </c>
      <c r="U25">
        <f t="shared" si="5"/>
        <v>18.821997</v>
      </c>
    </row>
    <row r="26" spans="1:21" ht="14.25">
      <c r="A26" s="10">
        <v>40676</v>
      </c>
      <c r="B26" s="9">
        <v>61.93</v>
      </c>
      <c r="C26" s="9">
        <v>2.60106</v>
      </c>
      <c r="D26" s="9">
        <v>5.019501</v>
      </c>
      <c r="E26" s="9">
        <v>20.959265</v>
      </c>
      <c r="G26" s="10">
        <v>40676</v>
      </c>
      <c r="H26" s="11">
        <v>9006.61</v>
      </c>
      <c r="I26" s="9">
        <v>2.578643</v>
      </c>
      <c r="J26" s="9">
        <v>4.608089</v>
      </c>
      <c r="K26" s="9">
        <v>15.906684</v>
      </c>
      <c r="L26" s="10"/>
      <c r="M26" s="38">
        <f t="shared" si="6"/>
        <v>40676</v>
      </c>
      <c r="N26" s="9">
        <f t="shared" si="0"/>
        <v>2.60106</v>
      </c>
      <c r="O26" s="9">
        <f t="shared" si="1"/>
        <v>2.578643</v>
      </c>
      <c r="Q26">
        <f t="shared" si="2"/>
        <v>5.019501</v>
      </c>
      <c r="R26">
        <f t="shared" si="3"/>
        <v>4.608089</v>
      </c>
      <c r="T26">
        <f t="shared" si="4"/>
        <v>20.959265</v>
      </c>
      <c r="U26">
        <f t="shared" si="5"/>
        <v>15.906684</v>
      </c>
    </row>
    <row r="27" spans="1:21" ht="14.25">
      <c r="A27" s="10">
        <v>40679</v>
      </c>
      <c r="B27" s="9">
        <v>61.21</v>
      </c>
      <c r="C27" s="9">
        <v>2.477817</v>
      </c>
      <c r="D27" s="9">
        <v>2.443515</v>
      </c>
      <c r="E27" s="9">
        <v>19.868135</v>
      </c>
      <c r="G27" s="10">
        <v>40679</v>
      </c>
      <c r="H27" s="11">
        <v>8911.71</v>
      </c>
      <c r="I27" s="9">
        <v>2.220548</v>
      </c>
      <c r="J27" s="9">
        <v>2.281085</v>
      </c>
      <c r="K27" s="9">
        <v>14.66239</v>
      </c>
      <c r="L27" s="10"/>
      <c r="M27" s="38">
        <f t="shared" si="6"/>
        <v>40679</v>
      </c>
      <c r="N27" s="9">
        <f t="shared" si="0"/>
        <v>2.477817</v>
      </c>
      <c r="O27" s="9">
        <f t="shared" si="1"/>
        <v>2.220548</v>
      </c>
      <c r="Q27">
        <f t="shared" si="2"/>
        <v>2.443515</v>
      </c>
      <c r="R27">
        <f t="shared" si="3"/>
        <v>2.281085</v>
      </c>
      <c r="T27">
        <f t="shared" si="4"/>
        <v>19.868135</v>
      </c>
      <c r="U27">
        <f t="shared" si="5"/>
        <v>14.66239</v>
      </c>
    </row>
    <row r="28" spans="1:21" ht="14.25">
      <c r="A28" s="10">
        <v>40680</v>
      </c>
      <c r="B28" s="9">
        <v>61.11</v>
      </c>
      <c r="C28" s="9">
        <v>2.310397</v>
      </c>
      <c r="D28" s="9">
        <v>2.567976</v>
      </c>
      <c r="E28" s="9">
        <v>22.368041</v>
      </c>
      <c r="G28" s="10">
        <v>40680</v>
      </c>
      <c r="H28" s="11">
        <v>8884.09</v>
      </c>
      <c r="I28" s="9">
        <v>1.903736</v>
      </c>
      <c r="J28" s="9">
        <v>2.305536</v>
      </c>
      <c r="K28" s="9">
        <v>16.915612</v>
      </c>
      <c r="L28" s="10"/>
      <c r="M28" s="38">
        <f t="shared" si="6"/>
        <v>40680</v>
      </c>
      <c r="N28" s="9">
        <f t="shared" si="0"/>
        <v>2.310397</v>
      </c>
      <c r="O28" s="9">
        <f t="shared" si="1"/>
        <v>1.903736</v>
      </c>
      <c r="Q28">
        <f t="shared" si="2"/>
        <v>2.567976</v>
      </c>
      <c r="R28">
        <f t="shared" si="3"/>
        <v>2.305536</v>
      </c>
      <c r="T28">
        <f t="shared" si="4"/>
        <v>22.368041</v>
      </c>
      <c r="U28">
        <f t="shared" si="5"/>
        <v>16.915612</v>
      </c>
    </row>
    <row r="29" spans="1:21" ht="14.25">
      <c r="A29" s="10">
        <v>40681</v>
      </c>
      <c r="B29" s="9">
        <v>61.48</v>
      </c>
      <c r="C29" s="9">
        <v>2.929851</v>
      </c>
      <c r="D29" s="9">
        <v>1.285008</v>
      </c>
      <c r="E29" s="9">
        <v>23.322627</v>
      </c>
      <c r="G29" s="10">
        <v>40681</v>
      </c>
      <c r="H29" s="11">
        <v>8944.84</v>
      </c>
      <c r="I29" s="9">
        <v>2.643416</v>
      </c>
      <c r="J29" s="9">
        <v>1.142038</v>
      </c>
      <c r="K29" s="9">
        <v>17.923352</v>
      </c>
      <c r="L29" s="10"/>
      <c r="M29" s="38">
        <f t="shared" si="6"/>
        <v>40681</v>
      </c>
      <c r="N29" s="9">
        <f t="shared" si="0"/>
        <v>2.929851</v>
      </c>
      <c r="O29" s="9">
        <f t="shared" si="1"/>
        <v>2.643416</v>
      </c>
      <c r="Q29">
        <f t="shared" si="2"/>
        <v>1.285008</v>
      </c>
      <c r="R29">
        <f t="shared" si="3"/>
        <v>1.142038</v>
      </c>
      <c r="T29">
        <f t="shared" si="4"/>
        <v>23.322627</v>
      </c>
      <c r="U29">
        <f t="shared" si="5"/>
        <v>17.923352</v>
      </c>
    </row>
    <row r="30" spans="1:21" ht="14.25">
      <c r="A30" s="10">
        <v>40682</v>
      </c>
      <c r="B30" s="9">
        <v>61.2</v>
      </c>
      <c r="C30" s="9">
        <v>3.518268</v>
      </c>
      <c r="D30" s="9">
        <v>0.823723</v>
      </c>
      <c r="E30" s="9">
        <v>23.691345</v>
      </c>
      <c r="G30" s="10">
        <v>40682</v>
      </c>
      <c r="H30" s="11">
        <v>8892.88</v>
      </c>
      <c r="I30" s="9">
        <v>2.944128</v>
      </c>
      <c r="J30" s="9">
        <v>0.55451</v>
      </c>
      <c r="K30" s="9">
        <v>17.643759</v>
      </c>
      <c r="L30" s="10"/>
      <c r="M30" s="38">
        <f t="shared" si="6"/>
        <v>40682</v>
      </c>
      <c r="N30" s="9">
        <f t="shared" si="0"/>
        <v>3.518268</v>
      </c>
      <c r="O30" s="9">
        <f t="shared" si="1"/>
        <v>2.944128</v>
      </c>
      <c r="Q30">
        <f t="shared" si="2"/>
        <v>0.823723</v>
      </c>
      <c r="R30">
        <f t="shared" si="3"/>
        <v>0.55451</v>
      </c>
      <c r="T30">
        <f t="shared" si="4"/>
        <v>23.691345</v>
      </c>
      <c r="U30">
        <f t="shared" si="5"/>
        <v>17.643759</v>
      </c>
    </row>
    <row r="31" spans="1:21" ht="14.25">
      <c r="A31" s="10">
        <v>40683</v>
      </c>
      <c r="B31" s="9">
        <v>60.95</v>
      </c>
      <c r="C31" s="9">
        <v>0.727153</v>
      </c>
      <c r="D31" s="9">
        <v>0.411862</v>
      </c>
      <c r="E31" s="9">
        <v>25.032646</v>
      </c>
      <c r="G31" s="10">
        <v>40683</v>
      </c>
      <c r="H31" s="11">
        <v>8837.03</v>
      </c>
      <c r="I31" s="9">
        <v>0.26948</v>
      </c>
      <c r="J31" s="9">
        <v>-0.077003</v>
      </c>
      <c r="K31" s="9">
        <v>19.026376</v>
      </c>
      <c r="L31" s="10"/>
      <c r="M31" s="38">
        <f t="shared" si="6"/>
        <v>40683</v>
      </c>
      <c r="N31" s="9">
        <f t="shared" si="0"/>
        <v>0.727153</v>
      </c>
      <c r="O31" s="9">
        <f t="shared" si="1"/>
        <v>0.26948</v>
      </c>
      <c r="Q31">
        <f t="shared" si="2"/>
        <v>0.411862</v>
      </c>
      <c r="R31">
        <f t="shared" si="3"/>
        <v>-0.077003</v>
      </c>
      <c r="T31">
        <f t="shared" si="4"/>
        <v>25.032646</v>
      </c>
      <c r="U31">
        <f t="shared" si="5"/>
        <v>19.026376</v>
      </c>
    </row>
    <row r="32" spans="1:21" ht="14.25">
      <c r="A32" s="10">
        <v>40686</v>
      </c>
      <c r="B32" s="9">
        <v>60.27</v>
      </c>
      <c r="C32" s="9">
        <v>-2.174972</v>
      </c>
      <c r="D32" s="9">
        <v>2.622169</v>
      </c>
      <c r="E32" s="9">
        <v>25.897393</v>
      </c>
      <c r="G32" s="10">
        <v>40686</v>
      </c>
      <c r="H32" s="11">
        <v>8747.51</v>
      </c>
      <c r="I32" s="9">
        <v>-2.474182</v>
      </c>
      <c r="J32" s="9">
        <v>2.562687</v>
      </c>
      <c r="K32" s="9">
        <v>20.860189</v>
      </c>
      <c r="L32" s="10"/>
      <c r="M32" s="38">
        <f t="shared" si="6"/>
        <v>40686</v>
      </c>
      <c r="N32" s="9">
        <f t="shared" si="0"/>
        <v>-2.174972</v>
      </c>
      <c r="O32" s="9">
        <f t="shared" si="1"/>
        <v>-2.474182</v>
      </c>
      <c r="Q32">
        <f t="shared" si="2"/>
        <v>2.622169</v>
      </c>
      <c r="R32">
        <f t="shared" si="3"/>
        <v>2.562687</v>
      </c>
      <c r="T32">
        <f t="shared" si="4"/>
        <v>25.897393</v>
      </c>
      <c r="U32">
        <f t="shared" si="5"/>
        <v>20.860189</v>
      </c>
    </row>
    <row r="33" spans="1:21" ht="14.25">
      <c r="A33" s="10">
        <v>40687</v>
      </c>
      <c r="B33" s="9">
        <v>60.43</v>
      </c>
      <c r="C33" s="9">
        <v>-1.915273</v>
      </c>
      <c r="D33" s="9">
        <v>2.894602</v>
      </c>
      <c r="E33" s="9">
        <v>24.951732</v>
      </c>
      <c r="G33" s="10">
        <v>40687</v>
      </c>
      <c r="H33" s="11">
        <v>8756.61</v>
      </c>
      <c r="I33" s="9">
        <v>-2.372726</v>
      </c>
      <c r="J33" s="9">
        <v>2.51673</v>
      </c>
      <c r="K33" s="9">
        <v>19.581222</v>
      </c>
      <c r="L33" s="10"/>
      <c r="M33" s="38">
        <f t="shared" si="6"/>
        <v>40687</v>
      </c>
      <c r="N33" s="9">
        <f t="shared" si="0"/>
        <v>-1.915273</v>
      </c>
      <c r="O33" s="9">
        <f t="shared" si="1"/>
        <v>-2.372726</v>
      </c>
      <c r="Q33">
        <f t="shared" si="2"/>
        <v>2.894602</v>
      </c>
      <c r="R33">
        <f t="shared" si="3"/>
        <v>2.51673</v>
      </c>
      <c r="T33">
        <f t="shared" si="4"/>
        <v>24.951732</v>
      </c>
      <c r="U33">
        <f t="shared" si="5"/>
        <v>19.581222</v>
      </c>
    </row>
    <row r="34" spans="1:21" ht="14.25">
      <c r="A34" s="10">
        <v>40688</v>
      </c>
      <c r="B34" s="9">
        <v>60.16</v>
      </c>
      <c r="C34" s="9">
        <v>-1.955671</v>
      </c>
      <c r="D34" s="9">
        <v>1.655965</v>
      </c>
      <c r="E34" s="9">
        <v>27.954817</v>
      </c>
      <c r="G34" s="10">
        <v>40688</v>
      </c>
      <c r="H34" s="11">
        <v>8727.09</v>
      </c>
      <c r="I34" s="9">
        <v>-2.498785</v>
      </c>
      <c r="J34" s="9">
        <v>1.481921</v>
      </c>
      <c r="K34" s="9">
        <v>23.15318</v>
      </c>
      <c r="L34" s="10"/>
      <c r="M34" s="38">
        <f t="shared" si="6"/>
        <v>40688</v>
      </c>
      <c r="N34" s="9">
        <f t="shared" si="0"/>
        <v>-1.955671</v>
      </c>
      <c r="O34" s="9">
        <f t="shared" si="1"/>
        <v>-2.498785</v>
      </c>
      <c r="Q34">
        <f t="shared" si="2"/>
        <v>1.655965</v>
      </c>
      <c r="R34">
        <f t="shared" si="3"/>
        <v>1.481921</v>
      </c>
      <c r="T34">
        <f t="shared" si="4"/>
        <v>27.954817</v>
      </c>
      <c r="U34">
        <f t="shared" si="5"/>
        <v>23.15318</v>
      </c>
    </row>
    <row r="35" spans="1:21" ht="14.25">
      <c r="A35" s="10">
        <v>40689</v>
      </c>
      <c r="B35" s="9">
        <v>60.53</v>
      </c>
      <c r="C35" s="9">
        <v>-1.449039</v>
      </c>
      <c r="D35" s="9">
        <v>2.281176</v>
      </c>
      <c r="E35" s="9">
        <v>27.361373</v>
      </c>
      <c r="G35" s="10">
        <v>40689</v>
      </c>
      <c r="H35" s="11">
        <v>8788.4</v>
      </c>
      <c r="I35" s="9">
        <v>-1.785175</v>
      </c>
      <c r="J35" s="9">
        <v>2.194857</v>
      </c>
      <c r="K35" s="9">
        <v>22.617146</v>
      </c>
      <c r="L35" s="10"/>
      <c r="M35" s="38">
        <f t="shared" si="6"/>
        <v>40689</v>
      </c>
      <c r="N35" s="9">
        <f t="shared" si="0"/>
        <v>-1.449039</v>
      </c>
      <c r="O35" s="9">
        <f t="shared" si="1"/>
        <v>-1.785175</v>
      </c>
      <c r="Q35">
        <f t="shared" si="2"/>
        <v>2.281176</v>
      </c>
      <c r="R35">
        <f t="shared" si="3"/>
        <v>2.194857</v>
      </c>
      <c r="T35">
        <f t="shared" si="4"/>
        <v>27.361373</v>
      </c>
      <c r="U35">
        <f t="shared" si="5"/>
        <v>22.617146</v>
      </c>
    </row>
    <row r="36" spans="1:21" ht="14.25">
      <c r="A36" s="10">
        <v>40690</v>
      </c>
      <c r="B36" s="9">
        <v>60.57</v>
      </c>
      <c r="C36" s="9">
        <v>-2.808087</v>
      </c>
      <c r="D36" s="9">
        <v>2.348766</v>
      </c>
      <c r="E36" s="9">
        <v>27.008728</v>
      </c>
      <c r="G36" s="10">
        <v>40690</v>
      </c>
      <c r="H36" s="11">
        <v>8810</v>
      </c>
      <c r="I36" s="9">
        <v>-2.643866</v>
      </c>
      <c r="J36" s="9">
        <v>2.44603</v>
      </c>
      <c r="K36" s="9">
        <v>21.631995</v>
      </c>
      <c r="L36" s="10"/>
      <c r="M36" s="38">
        <f t="shared" si="6"/>
        <v>40690</v>
      </c>
      <c r="N36" s="9">
        <f t="shared" si="0"/>
        <v>-2.808087</v>
      </c>
      <c r="O36" s="9">
        <f t="shared" si="1"/>
        <v>-2.643866</v>
      </c>
      <c r="Q36">
        <f t="shared" si="2"/>
        <v>2.348766</v>
      </c>
      <c r="R36">
        <f t="shared" si="3"/>
        <v>2.44603</v>
      </c>
      <c r="T36">
        <f t="shared" si="4"/>
        <v>27.008728</v>
      </c>
      <c r="U36">
        <f t="shared" si="5"/>
        <v>21.631995</v>
      </c>
    </row>
    <row r="37" spans="1:21" ht="14.25">
      <c r="A37" s="10">
        <v>40693</v>
      </c>
      <c r="B37" s="9">
        <v>60.58</v>
      </c>
      <c r="C37" s="9">
        <v>-2.86997</v>
      </c>
      <c r="D37" s="9">
        <v>2.365664</v>
      </c>
      <c r="E37" s="9">
        <v>26.265992</v>
      </c>
      <c r="G37" s="10">
        <v>40693</v>
      </c>
      <c r="H37" s="11">
        <v>8823.68</v>
      </c>
      <c r="I37" s="9">
        <v>-2.044768</v>
      </c>
      <c r="J37" s="9">
        <v>2.605106</v>
      </c>
      <c r="K37" s="9">
        <v>20.949869</v>
      </c>
      <c r="L37" s="10"/>
      <c r="M37" s="38">
        <f t="shared" si="6"/>
        <v>40693</v>
      </c>
      <c r="N37" s="9">
        <f t="shared" si="0"/>
        <v>-2.86997</v>
      </c>
      <c r="O37" s="9">
        <f t="shared" si="1"/>
        <v>-2.044768</v>
      </c>
      <c r="Q37">
        <f t="shared" si="2"/>
        <v>2.365664</v>
      </c>
      <c r="R37">
        <f t="shared" si="3"/>
        <v>2.605106</v>
      </c>
      <c r="T37">
        <f t="shared" si="4"/>
        <v>26.265992</v>
      </c>
      <c r="U37">
        <f t="shared" si="5"/>
        <v>20.949869</v>
      </c>
    </row>
    <row r="38" spans="1:21" ht="14.25">
      <c r="A38" s="10">
        <v>40694</v>
      </c>
      <c r="B38" s="9">
        <v>61.71</v>
      </c>
      <c r="C38" s="9">
        <v>-1.058201</v>
      </c>
      <c r="D38" s="9">
        <v>4.275093</v>
      </c>
      <c r="E38" s="9">
        <v>27.421075</v>
      </c>
      <c r="G38" s="10">
        <v>40694</v>
      </c>
      <c r="H38" s="11">
        <v>8988.84</v>
      </c>
      <c r="I38" s="9">
        <v>-0.21126</v>
      </c>
      <c r="J38" s="9">
        <v>4.525649</v>
      </c>
      <c r="K38" s="9">
        <v>21.899436</v>
      </c>
      <c r="L38" s="10"/>
      <c r="M38" s="38">
        <f t="shared" si="6"/>
        <v>40694</v>
      </c>
      <c r="N38" s="9">
        <f t="shared" si="0"/>
        <v>-1.058201</v>
      </c>
      <c r="O38" s="9">
        <f t="shared" si="1"/>
        <v>-0.21126</v>
      </c>
      <c r="Q38">
        <f t="shared" si="2"/>
        <v>4.275093</v>
      </c>
      <c r="R38">
        <f t="shared" si="3"/>
        <v>4.525649</v>
      </c>
      <c r="T38">
        <f t="shared" si="4"/>
        <v>27.421075</v>
      </c>
      <c r="U38">
        <f t="shared" si="5"/>
        <v>21.899436</v>
      </c>
    </row>
    <row r="39" spans="1:21" ht="14.25">
      <c r="A39" s="10">
        <v>40695</v>
      </c>
      <c r="B39" s="9">
        <v>62.4</v>
      </c>
      <c r="C39" s="9">
        <v>0.0481</v>
      </c>
      <c r="D39" s="9">
        <v>3.826955</v>
      </c>
      <c r="E39" s="9">
        <v>30.503993</v>
      </c>
      <c r="G39" s="10">
        <v>40695</v>
      </c>
      <c r="H39" s="11">
        <v>9062.35</v>
      </c>
      <c r="I39" s="9">
        <v>0.604804</v>
      </c>
      <c r="J39" s="9">
        <v>3.836009</v>
      </c>
      <c r="K39" s="9">
        <v>24.323497</v>
      </c>
      <c r="L39" s="10"/>
      <c r="M39" s="38">
        <f t="shared" si="6"/>
        <v>40695</v>
      </c>
      <c r="N39" s="9">
        <f t="shared" si="0"/>
        <v>0.0481</v>
      </c>
      <c r="O39" s="9">
        <f t="shared" si="1"/>
        <v>0.604804</v>
      </c>
      <c r="Q39">
        <f t="shared" si="2"/>
        <v>3.826955</v>
      </c>
      <c r="R39">
        <f t="shared" si="3"/>
        <v>3.836009</v>
      </c>
      <c r="T39">
        <f t="shared" si="4"/>
        <v>30.503993</v>
      </c>
      <c r="U39">
        <f t="shared" si="5"/>
        <v>24.323497</v>
      </c>
    </row>
    <row r="40" spans="1:21" ht="14.25">
      <c r="A40" s="10">
        <v>40696</v>
      </c>
      <c r="B40" s="9">
        <v>61.74</v>
      </c>
      <c r="C40" s="9">
        <v>-1.010101</v>
      </c>
      <c r="D40" s="9">
        <v>4.30816</v>
      </c>
      <c r="E40" s="9">
        <v>31.074091</v>
      </c>
      <c r="G40" s="10">
        <v>40696</v>
      </c>
      <c r="H40" s="11">
        <v>8991.36</v>
      </c>
      <c r="I40" s="9">
        <v>-0.183284</v>
      </c>
      <c r="J40" s="9">
        <v>4.309331</v>
      </c>
      <c r="K40" s="9">
        <v>24.954452</v>
      </c>
      <c r="L40" s="10"/>
      <c r="M40" s="38">
        <f t="shared" si="6"/>
        <v>40696</v>
      </c>
      <c r="N40" s="9">
        <f t="shared" si="0"/>
        <v>-1.010101</v>
      </c>
      <c r="O40" s="9">
        <f t="shared" si="1"/>
        <v>-0.183284</v>
      </c>
      <c r="Q40">
        <f t="shared" si="2"/>
        <v>4.30816</v>
      </c>
      <c r="R40">
        <f t="shared" si="3"/>
        <v>4.309331</v>
      </c>
      <c r="T40">
        <f t="shared" si="4"/>
        <v>31.074091</v>
      </c>
      <c r="U40">
        <f t="shared" si="5"/>
        <v>24.954452</v>
      </c>
    </row>
    <row r="41" spans="1:21" ht="14.25">
      <c r="A41" s="10">
        <v>40697</v>
      </c>
      <c r="B41" s="9">
        <v>62.23</v>
      </c>
      <c r="C41" s="9">
        <v>0.322425</v>
      </c>
      <c r="D41" s="9">
        <v>3.613054</v>
      </c>
      <c r="E41" s="9">
        <v>28.904254</v>
      </c>
      <c r="G41" s="10">
        <v>40697</v>
      </c>
      <c r="H41" s="11">
        <v>9046.28</v>
      </c>
      <c r="I41" s="9">
        <v>1.120044</v>
      </c>
      <c r="J41" s="9">
        <v>3.523655</v>
      </c>
      <c r="K41" s="9">
        <v>22.906737</v>
      </c>
      <c r="L41" s="10"/>
      <c r="M41" s="38">
        <f t="shared" si="6"/>
        <v>40697</v>
      </c>
      <c r="N41" s="9">
        <f t="shared" si="0"/>
        <v>0.322425</v>
      </c>
      <c r="O41" s="9">
        <f t="shared" si="1"/>
        <v>1.120044</v>
      </c>
      <c r="Q41">
        <f t="shared" si="2"/>
        <v>3.613054</v>
      </c>
      <c r="R41">
        <f t="shared" si="3"/>
        <v>3.523655</v>
      </c>
      <c r="T41">
        <f t="shared" si="4"/>
        <v>28.904254</v>
      </c>
      <c r="U41">
        <f t="shared" si="5"/>
        <v>22.906737</v>
      </c>
    </row>
    <row r="42" spans="1:21" ht="14.25">
      <c r="A42" s="10">
        <v>40701</v>
      </c>
      <c r="B42" s="9">
        <v>62.26</v>
      </c>
      <c r="C42" s="9">
        <v>0.711744</v>
      </c>
      <c r="D42" s="9">
        <v>3.645747</v>
      </c>
      <c r="E42" s="9">
        <v>33.101804</v>
      </c>
      <c r="G42" s="10">
        <v>40701</v>
      </c>
      <c r="H42" s="11">
        <v>9057.1</v>
      </c>
      <c r="I42" s="9">
        <v>0.889695</v>
      </c>
      <c r="J42" s="9">
        <v>3.939847</v>
      </c>
      <c r="K42" s="9">
        <v>26.534159</v>
      </c>
      <c r="L42" s="10"/>
      <c r="M42" s="38">
        <f t="shared" si="6"/>
        <v>40701</v>
      </c>
      <c r="N42" s="9">
        <f t="shared" si="0"/>
        <v>0.711744</v>
      </c>
      <c r="O42" s="9">
        <f t="shared" si="1"/>
        <v>0.889695</v>
      </c>
      <c r="Q42">
        <f t="shared" si="2"/>
        <v>3.645747</v>
      </c>
      <c r="R42">
        <f t="shared" si="3"/>
        <v>3.939847</v>
      </c>
      <c r="T42">
        <f t="shared" si="4"/>
        <v>33.101804</v>
      </c>
      <c r="U42">
        <f t="shared" si="5"/>
        <v>26.534159</v>
      </c>
    </row>
    <row r="43" spans="1:21" ht="14.25">
      <c r="A43" s="10">
        <v>40702</v>
      </c>
      <c r="B43" s="9">
        <v>61.89</v>
      </c>
      <c r="C43" s="9">
        <v>0.113232</v>
      </c>
      <c r="D43" s="9">
        <v>2.568777</v>
      </c>
      <c r="E43" s="9">
        <v>32.994228</v>
      </c>
      <c r="G43" s="10">
        <v>40702</v>
      </c>
      <c r="H43" s="11">
        <v>9007.53</v>
      </c>
      <c r="I43" s="9">
        <v>0.337521</v>
      </c>
      <c r="J43" s="9">
        <v>2.969678</v>
      </c>
      <c r="K43" s="9">
        <v>25.944388</v>
      </c>
      <c r="L43" s="10"/>
      <c r="M43" s="38">
        <f t="shared" si="6"/>
        <v>40702</v>
      </c>
      <c r="N43" s="9">
        <f t="shared" si="0"/>
        <v>0.113232</v>
      </c>
      <c r="O43" s="9">
        <f t="shared" si="1"/>
        <v>0.337521</v>
      </c>
      <c r="Q43">
        <f t="shared" si="2"/>
        <v>2.568777</v>
      </c>
      <c r="R43">
        <f t="shared" si="3"/>
        <v>2.969678</v>
      </c>
      <c r="T43">
        <f t="shared" si="4"/>
        <v>32.994228</v>
      </c>
      <c r="U43">
        <f t="shared" si="5"/>
        <v>25.944388</v>
      </c>
    </row>
    <row r="44" spans="1:21" ht="14.25">
      <c r="A44" s="10">
        <v>40703</v>
      </c>
      <c r="B44" s="9">
        <v>61.84</v>
      </c>
      <c r="C44" s="9">
        <v>-0.67459</v>
      </c>
      <c r="D44" s="9">
        <v>2.553897</v>
      </c>
      <c r="E44" s="9">
        <v>33.771221</v>
      </c>
      <c r="G44" s="10">
        <v>40703</v>
      </c>
      <c r="H44" s="11">
        <v>9000.94</v>
      </c>
      <c r="I44" s="9">
        <v>-0.382271</v>
      </c>
      <c r="J44" s="9">
        <v>2.867651</v>
      </c>
      <c r="K44" s="9">
        <v>27.281675</v>
      </c>
      <c r="L44" s="10"/>
      <c r="M44" s="38">
        <f t="shared" si="6"/>
        <v>40703</v>
      </c>
      <c r="N44" s="9">
        <f t="shared" si="0"/>
        <v>-0.67459</v>
      </c>
      <c r="O44" s="9">
        <f t="shared" si="1"/>
        <v>-0.382271</v>
      </c>
      <c r="Q44">
        <f t="shared" si="2"/>
        <v>2.553897</v>
      </c>
      <c r="R44">
        <f t="shared" si="3"/>
        <v>2.867651</v>
      </c>
      <c r="T44">
        <f t="shared" si="4"/>
        <v>33.771221</v>
      </c>
      <c r="U44">
        <f t="shared" si="5"/>
        <v>27.281675</v>
      </c>
    </row>
    <row r="45" spans="1:21" ht="14.25">
      <c r="A45" s="10">
        <v>40704</v>
      </c>
      <c r="B45" s="9">
        <v>60.59</v>
      </c>
      <c r="C45" s="9">
        <v>-2.415848</v>
      </c>
      <c r="D45" s="9">
        <v>2.072102</v>
      </c>
      <c r="E45" s="9">
        <v>29.027704</v>
      </c>
      <c r="G45" s="10">
        <v>40704</v>
      </c>
      <c r="H45" s="11">
        <v>8837.82</v>
      </c>
      <c r="I45" s="9">
        <v>-2.05535</v>
      </c>
      <c r="J45" s="9">
        <v>2.255262</v>
      </c>
      <c r="K45" s="9">
        <v>23.059079</v>
      </c>
      <c r="L45" s="10"/>
      <c r="M45" s="38">
        <f t="shared" si="6"/>
        <v>40704</v>
      </c>
      <c r="N45" s="9">
        <f t="shared" si="0"/>
        <v>-2.415848</v>
      </c>
      <c r="O45" s="9">
        <f t="shared" si="1"/>
        <v>-2.05535</v>
      </c>
      <c r="Q45">
        <f t="shared" si="2"/>
        <v>2.072102</v>
      </c>
      <c r="R45">
        <f t="shared" si="3"/>
        <v>2.255262</v>
      </c>
      <c r="T45">
        <f t="shared" si="4"/>
        <v>29.027704</v>
      </c>
      <c r="U45">
        <f t="shared" si="5"/>
        <v>23.059079</v>
      </c>
    </row>
    <row r="46" spans="1:21" ht="14.25">
      <c r="A46" s="10">
        <v>40707</v>
      </c>
      <c r="B46" s="9">
        <v>59.65</v>
      </c>
      <c r="C46" s="9">
        <v>-3.681576</v>
      </c>
      <c r="D46" s="9">
        <v>1.583787</v>
      </c>
      <c r="E46" s="9">
        <v>24.878172</v>
      </c>
      <c r="G46" s="10">
        <v>40707</v>
      </c>
      <c r="H46" s="11">
        <v>8712.95</v>
      </c>
      <c r="I46" s="9">
        <v>-3.260494</v>
      </c>
      <c r="J46" s="9">
        <v>1.693896</v>
      </c>
      <c r="K46" s="9">
        <v>19.363819</v>
      </c>
      <c r="L46" s="10"/>
      <c r="M46" s="38">
        <f t="shared" si="6"/>
        <v>40707</v>
      </c>
      <c r="N46" s="9">
        <f t="shared" si="0"/>
        <v>-3.681576</v>
      </c>
      <c r="O46" s="9">
        <f t="shared" si="1"/>
        <v>-3.260494</v>
      </c>
      <c r="Q46">
        <f t="shared" si="2"/>
        <v>1.583787</v>
      </c>
      <c r="R46">
        <f t="shared" si="3"/>
        <v>1.693896</v>
      </c>
      <c r="T46">
        <f t="shared" si="4"/>
        <v>24.878172</v>
      </c>
      <c r="U46">
        <f t="shared" si="5"/>
        <v>19.363819</v>
      </c>
    </row>
    <row r="47" spans="1:21" ht="14.25">
      <c r="A47" s="10">
        <v>40708</v>
      </c>
      <c r="B47" s="9">
        <v>60.52</v>
      </c>
      <c r="C47" s="9">
        <v>-2.276764</v>
      </c>
      <c r="D47" s="9">
        <v>3.135651</v>
      </c>
      <c r="E47" s="9">
        <v>25.088089</v>
      </c>
      <c r="G47" s="10">
        <v>40708</v>
      </c>
      <c r="H47" s="11">
        <v>8829.21</v>
      </c>
      <c r="I47" s="9">
        <v>-1.969665</v>
      </c>
      <c r="J47" s="9">
        <v>3.628982</v>
      </c>
      <c r="K47" s="9">
        <v>19.517151</v>
      </c>
      <c r="L47" s="10"/>
      <c r="M47" s="38">
        <f t="shared" si="6"/>
        <v>40708</v>
      </c>
      <c r="N47" s="9">
        <f t="shared" si="0"/>
        <v>-2.276764</v>
      </c>
      <c r="O47" s="9">
        <f t="shared" si="1"/>
        <v>-1.969665</v>
      </c>
      <c r="Q47">
        <f t="shared" si="2"/>
        <v>3.135651</v>
      </c>
      <c r="R47">
        <f t="shared" si="3"/>
        <v>3.628982</v>
      </c>
      <c r="T47">
        <f t="shared" si="4"/>
        <v>25.088089</v>
      </c>
      <c r="U47">
        <f t="shared" si="5"/>
        <v>19.517151</v>
      </c>
    </row>
    <row r="48" spans="1:21" ht="14.25">
      <c r="A48" s="10">
        <v>40709</v>
      </c>
      <c r="B48" s="9">
        <v>60.45</v>
      </c>
      <c r="C48" s="9">
        <v>-2.389795</v>
      </c>
      <c r="D48" s="9">
        <v>6.052632</v>
      </c>
      <c r="E48" s="9">
        <v>23.811584</v>
      </c>
      <c r="G48" s="10">
        <v>40709</v>
      </c>
      <c r="H48" s="11">
        <v>8831.45</v>
      </c>
      <c r="I48" s="9">
        <v>-1.944794</v>
      </c>
      <c r="J48" s="9">
        <v>7.245731</v>
      </c>
      <c r="K48" s="9">
        <v>18.478386</v>
      </c>
      <c r="L48" s="10"/>
      <c r="M48" s="38">
        <f t="shared" si="6"/>
        <v>40709</v>
      </c>
      <c r="N48" s="9">
        <f t="shared" si="0"/>
        <v>-2.389795</v>
      </c>
      <c r="O48" s="9">
        <f t="shared" si="1"/>
        <v>-1.944794</v>
      </c>
      <c r="Q48">
        <f t="shared" si="2"/>
        <v>6.052632</v>
      </c>
      <c r="R48">
        <f t="shared" si="3"/>
        <v>7.245731</v>
      </c>
      <c r="T48">
        <f t="shared" si="4"/>
        <v>23.811584</v>
      </c>
      <c r="U48">
        <f t="shared" si="5"/>
        <v>18.478386</v>
      </c>
    </row>
    <row r="49" spans="1:21" ht="14.25">
      <c r="A49" s="10">
        <v>40710</v>
      </c>
      <c r="B49" s="9">
        <v>59.24</v>
      </c>
      <c r="C49" s="9">
        <v>-3.218428</v>
      </c>
      <c r="D49" s="9">
        <v>2.918694</v>
      </c>
      <c r="E49" s="9">
        <v>21.333304</v>
      </c>
      <c r="G49" s="10">
        <v>40710</v>
      </c>
      <c r="H49" s="11">
        <v>8654.43</v>
      </c>
      <c r="I49" s="9">
        <v>-2.886988</v>
      </c>
      <c r="J49" s="9">
        <v>3.962362</v>
      </c>
      <c r="K49" s="9">
        <v>16.103573</v>
      </c>
      <c r="L49" s="10"/>
      <c r="M49" s="38">
        <f t="shared" si="6"/>
        <v>40710</v>
      </c>
      <c r="N49" s="9">
        <f t="shared" si="0"/>
        <v>-3.218428</v>
      </c>
      <c r="O49" s="9">
        <f t="shared" si="1"/>
        <v>-2.886988</v>
      </c>
      <c r="Q49">
        <f t="shared" si="2"/>
        <v>2.918694</v>
      </c>
      <c r="R49">
        <f t="shared" si="3"/>
        <v>3.962362</v>
      </c>
      <c r="T49">
        <f t="shared" si="4"/>
        <v>21.333304</v>
      </c>
      <c r="U49">
        <f t="shared" si="5"/>
        <v>16.103573</v>
      </c>
    </row>
    <row r="50" spans="1:21" ht="14.25">
      <c r="A50" s="10">
        <v>40711</v>
      </c>
      <c r="B50" s="9">
        <v>58.93</v>
      </c>
      <c r="C50" s="9">
        <v>-3.567338</v>
      </c>
      <c r="D50" s="9">
        <v>2.880587</v>
      </c>
      <c r="E50" s="9">
        <v>19.684893</v>
      </c>
      <c r="G50" s="10">
        <v>40711</v>
      </c>
      <c r="H50" s="11">
        <v>8636.1</v>
      </c>
      <c r="I50" s="9">
        <v>-2.791395</v>
      </c>
      <c r="J50" s="9">
        <v>4.266851</v>
      </c>
      <c r="K50" s="9">
        <v>14.906237</v>
      </c>
      <c r="L50" s="10"/>
      <c r="M50" s="38">
        <f t="shared" si="6"/>
        <v>40711</v>
      </c>
      <c r="N50" s="9">
        <f t="shared" si="0"/>
        <v>-3.567338</v>
      </c>
      <c r="O50" s="9">
        <f t="shared" si="1"/>
        <v>-2.791395</v>
      </c>
      <c r="Q50">
        <f t="shared" si="2"/>
        <v>2.880587</v>
      </c>
      <c r="R50">
        <f t="shared" si="3"/>
        <v>4.266851</v>
      </c>
      <c r="T50">
        <f t="shared" si="4"/>
        <v>19.684893</v>
      </c>
      <c r="U50">
        <f t="shared" si="5"/>
        <v>14.906237</v>
      </c>
    </row>
    <row r="51" spans="1:21" ht="14.25">
      <c r="A51" s="10">
        <v>40714</v>
      </c>
      <c r="B51" s="9">
        <v>58.52</v>
      </c>
      <c r="C51" s="9">
        <v>-3.986874</v>
      </c>
      <c r="D51" s="9">
        <v>1.158168</v>
      </c>
      <c r="E51" s="9">
        <v>19.17801</v>
      </c>
      <c r="G51" s="10">
        <v>40714</v>
      </c>
      <c r="H51" s="11">
        <v>8530.68</v>
      </c>
      <c r="I51" s="9">
        <v>-3.466662</v>
      </c>
      <c r="J51" s="9">
        <v>1.619226</v>
      </c>
      <c r="K51" s="9">
        <v>13.846987</v>
      </c>
      <c r="L51" s="10"/>
      <c r="M51" s="38">
        <f t="shared" si="6"/>
        <v>40714</v>
      </c>
      <c r="N51" s="9">
        <f t="shared" si="0"/>
        <v>-3.986874</v>
      </c>
      <c r="O51" s="9">
        <f t="shared" si="1"/>
        <v>-3.466662</v>
      </c>
      <c r="Q51">
        <f t="shared" si="2"/>
        <v>1.158168</v>
      </c>
      <c r="R51">
        <f t="shared" si="3"/>
        <v>1.619226</v>
      </c>
      <c r="T51">
        <f t="shared" si="4"/>
        <v>19.17801</v>
      </c>
      <c r="U51">
        <f t="shared" si="5"/>
        <v>13.846987</v>
      </c>
    </row>
    <row r="52" spans="1:21" ht="14.25">
      <c r="A52" s="10">
        <v>40715</v>
      </c>
      <c r="B52" s="9">
        <v>59.01</v>
      </c>
      <c r="C52" s="9">
        <v>-3.182937</v>
      </c>
      <c r="D52" s="9">
        <v>1.20048</v>
      </c>
      <c r="E52" s="9">
        <v>18.049314</v>
      </c>
      <c r="G52" s="10">
        <v>40715</v>
      </c>
      <c r="H52" s="11">
        <v>8597.62</v>
      </c>
      <c r="I52" s="9">
        <v>-2.709168</v>
      </c>
      <c r="J52" s="9">
        <v>1.534181</v>
      </c>
      <c r="K52" s="9">
        <v>12.599731</v>
      </c>
      <c r="L52" s="10"/>
      <c r="M52" s="38">
        <f t="shared" si="6"/>
        <v>40715</v>
      </c>
      <c r="N52" s="9">
        <f t="shared" si="0"/>
        <v>-3.182937</v>
      </c>
      <c r="O52" s="9">
        <f t="shared" si="1"/>
        <v>-2.709168</v>
      </c>
      <c r="Q52">
        <f t="shared" si="2"/>
        <v>1.20048</v>
      </c>
      <c r="R52">
        <f t="shared" si="3"/>
        <v>1.534181</v>
      </c>
      <c r="T52">
        <f t="shared" si="4"/>
        <v>18.049314</v>
      </c>
      <c r="U52">
        <f t="shared" si="5"/>
        <v>12.599731</v>
      </c>
    </row>
    <row r="53" spans="1:21" ht="14.25">
      <c r="A53" s="10">
        <v>40716</v>
      </c>
      <c r="B53" s="9">
        <v>59.05</v>
      </c>
      <c r="C53" s="9">
        <v>-3.117309</v>
      </c>
      <c r="D53" s="9">
        <v>0.991962</v>
      </c>
      <c r="E53" s="9">
        <v>18.976057</v>
      </c>
      <c r="G53" s="10">
        <v>40716</v>
      </c>
      <c r="H53" s="11">
        <v>8621.04</v>
      </c>
      <c r="I53" s="9">
        <v>-2.444147</v>
      </c>
      <c r="J53" s="9">
        <v>1.328155</v>
      </c>
      <c r="K53" s="9">
        <v>13.245795</v>
      </c>
      <c r="L53" s="10"/>
      <c r="M53" s="38">
        <f t="shared" si="6"/>
        <v>40716</v>
      </c>
      <c r="N53" s="9">
        <f t="shared" si="0"/>
        <v>-3.117309</v>
      </c>
      <c r="O53" s="9">
        <f t="shared" si="1"/>
        <v>-2.444147</v>
      </c>
      <c r="Q53">
        <f t="shared" si="2"/>
        <v>0.991962</v>
      </c>
      <c r="R53">
        <f t="shared" si="3"/>
        <v>1.328155</v>
      </c>
      <c r="T53">
        <f t="shared" si="4"/>
        <v>18.976057</v>
      </c>
      <c r="U53">
        <f t="shared" si="5"/>
        <v>13.245795</v>
      </c>
    </row>
    <row r="54" spans="1:21" ht="14.25">
      <c r="A54" s="10">
        <v>40717</v>
      </c>
      <c r="B54" s="9">
        <v>58.59</v>
      </c>
      <c r="C54" s="9">
        <v>-2.787456</v>
      </c>
      <c r="D54" s="9">
        <v>-0.119332</v>
      </c>
      <c r="E54" s="9">
        <v>18.762451</v>
      </c>
      <c r="G54" s="10">
        <v>40717</v>
      </c>
      <c r="H54" s="11">
        <v>8567.28</v>
      </c>
      <c r="I54" s="9">
        <v>-2.060358</v>
      </c>
      <c r="J54" s="9">
        <v>0.259799</v>
      </c>
      <c r="K54" s="9">
        <v>12.992753</v>
      </c>
      <c r="M54" s="38">
        <f t="shared" si="6"/>
        <v>40717</v>
      </c>
      <c r="N54" s="9">
        <f t="shared" si="0"/>
        <v>-2.787456</v>
      </c>
      <c r="O54" s="9">
        <f t="shared" si="1"/>
        <v>-2.060358</v>
      </c>
      <c r="Q54">
        <f t="shared" si="2"/>
        <v>-0.119332</v>
      </c>
      <c r="R54">
        <f t="shared" si="3"/>
        <v>0.259799</v>
      </c>
      <c r="T54">
        <f t="shared" si="4"/>
        <v>18.762451</v>
      </c>
      <c r="U54">
        <f t="shared" si="5"/>
        <v>12.992753</v>
      </c>
    </row>
    <row r="55" spans="1:21" ht="14.25">
      <c r="A55" s="10">
        <v>40718</v>
      </c>
      <c r="B55" s="9">
        <v>58.03</v>
      </c>
      <c r="C55" s="9">
        <v>-3.971537</v>
      </c>
      <c r="D55" s="9">
        <v>-1.493804</v>
      </c>
      <c r="E55" s="9">
        <v>17.604406</v>
      </c>
      <c r="G55" s="10">
        <v>40718</v>
      </c>
      <c r="H55" s="11">
        <v>8532.83</v>
      </c>
      <c r="I55" s="9">
        <v>-2.555555</v>
      </c>
      <c r="J55" s="9">
        <v>-0.508022</v>
      </c>
      <c r="K55" s="9">
        <v>12.423632</v>
      </c>
      <c r="M55" s="38">
        <f t="shared" si="6"/>
        <v>40718</v>
      </c>
      <c r="N55" s="9">
        <f t="shared" si="0"/>
        <v>-3.971537</v>
      </c>
      <c r="O55" s="9">
        <f t="shared" si="1"/>
        <v>-2.555555</v>
      </c>
      <c r="Q55">
        <f t="shared" si="2"/>
        <v>-1.493804</v>
      </c>
      <c r="R55">
        <f t="shared" si="3"/>
        <v>-0.508022</v>
      </c>
      <c r="T55">
        <f t="shared" si="4"/>
        <v>17.604406</v>
      </c>
      <c r="U55">
        <f t="shared" si="5"/>
        <v>12.423632</v>
      </c>
    </row>
    <row r="56" spans="1:21" ht="14.25">
      <c r="A56" s="10">
        <v>40721</v>
      </c>
      <c r="B56" s="9">
        <v>57.66</v>
      </c>
      <c r="C56" s="9">
        <v>-4.804359</v>
      </c>
      <c r="D56" s="9">
        <v>-2.929293</v>
      </c>
      <c r="E56" s="9">
        <v>18.423696</v>
      </c>
      <c r="G56" s="10">
        <v>40721</v>
      </c>
      <c r="H56" s="11">
        <v>8500.16</v>
      </c>
      <c r="I56" s="9">
        <v>-3.516913</v>
      </c>
      <c r="J56" s="9">
        <v>-1.280198</v>
      </c>
      <c r="K56" s="9">
        <v>13.718927</v>
      </c>
      <c r="M56" s="38">
        <f t="shared" si="6"/>
        <v>40721</v>
      </c>
      <c r="N56" s="9">
        <f t="shared" si="0"/>
        <v>-4.804359</v>
      </c>
      <c r="O56" s="9">
        <f t="shared" si="1"/>
        <v>-3.516913</v>
      </c>
      <c r="Q56">
        <f t="shared" si="2"/>
        <v>-2.929293</v>
      </c>
      <c r="R56">
        <f t="shared" si="3"/>
        <v>-1.280198</v>
      </c>
      <c r="T56">
        <f t="shared" si="4"/>
        <v>18.423696</v>
      </c>
      <c r="U56">
        <f t="shared" si="5"/>
        <v>13.718927</v>
      </c>
    </row>
    <row r="57" spans="1:21" ht="14.25">
      <c r="A57" s="10">
        <v>40722</v>
      </c>
      <c r="B57" s="9">
        <v>57.52</v>
      </c>
      <c r="C57" s="9">
        <v>-5.035496</v>
      </c>
      <c r="D57" s="9">
        <v>-2.475415</v>
      </c>
      <c r="E57" s="9">
        <v>17.856878</v>
      </c>
      <c r="G57" s="10">
        <v>40722</v>
      </c>
      <c r="H57" s="11">
        <v>8478.86</v>
      </c>
      <c r="I57" s="9">
        <v>-3.758683</v>
      </c>
      <c r="J57" s="9">
        <v>-0.867526</v>
      </c>
      <c r="K57" s="9">
        <v>13.03956</v>
      </c>
      <c r="M57" s="38">
        <f t="shared" si="6"/>
        <v>40722</v>
      </c>
      <c r="N57" s="9">
        <f t="shared" si="0"/>
        <v>-5.035496</v>
      </c>
      <c r="O57" s="9">
        <f t="shared" si="1"/>
        <v>-3.758683</v>
      </c>
      <c r="Q57">
        <f t="shared" si="2"/>
        <v>-2.475415</v>
      </c>
      <c r="R57">
        <f t="shared" si="3"/>
        <v>-0.867526</v>
      </c>
      <c r="T57">
        <f t="shared" si="4"/>
        <v>17.856878</v>
      </c>
      <c r="U57">
        <f t="shared" si="5"/>
        <v>13.03956</v>
      </c>
    </row>
    <row r="58" spans="1:21" ht="14.25">
      <c r="A58" s="10">
        <v>40723</v>
      </c>
      <c r="B58" s="9">
        <v>58.49</v>
      </c>
      <c r="C58" s="9">
        <v>-3.434043</v>
      </c>
      <c r="D58" s="9">
        <v>-1.48223</v>
      </c>
      <c r="E58" s="9">
        <v>20.964422</v>
      </c>
      <c r="G58" s="10">
        <v>40723</v>
      </c>
      <c r="H58" s="11">
        <v>8573.38</v>
      </c>
      <c r="I58" s="9">
        <v>-2.685812</v>
      </c>
      <c r="J58" s="9">
        <v>-0.269759</v>
      </c>
      <c r="K58" s="9">
        <v>15.48864</v>
      </c>
      <c r="M58" s="38">
        <f t="shared" si="6"/>
        <v>40723</v>
      </c>
      <c r="N58" s="9">
        <f t="shared" si="0"/>
        <v>-3.434043</v>
      </c>
      <c r="O58" s="9">
        <f t="shared" si="1"/>
        <v>-2.685812</v>
      </c>
      <c r="Q58">
        <f t="shared" si="2"/>
        <v>-1.48223</v>
      </c>
      <c r="R58">
        <f t="shared" si="3"/>
        <v>-0.269759</v>
      </c>
      <c r="T58">
        <f t="shared" si="4"/>
        <v>20.964422</v>
      </c>
      <c r="U58">
        <f t="shared" si="5"/>
        <v>15.48864</v>
      </c>
    </row>
    <row r="59" spans="1:21" ht="14.25">
      <c r="A59" s="10">
        <v>40724</v>
      </c>
      <c r="B59" s="9">
        <v>59.16</v>
      </c>
      <c r="C59" s="9">
        <v>-4.132231</v>
      </c>
      <c r="D59" s="9">
        <v>-1.251878</v>
      </c>
      <c r="E59" s="9">
        <v>24.127188</v>
      </c>
      <c r="G59" s="10">
        <v>40724</v>
      </c>
      <c r="H59" s="11">
        <v>8652.59</v>
      </c>
      <c r="I59" s="9">
        <v>-3.74075</v>
      </c>
      <c r="J59" s="9">
        <v>-0.353667</v>
      </c>
      <c r="K59" s="9">
        <v>18.053666</v>
      </c>
      <c r="M59" s="38">
        <f t="shared" si="6"/>
        <v>40724</v>
      </c>
      <c r="N59" s="9">
        <f t="shared" si="0"/>
        <v>-4.132231</v>
      </c>
      <c r="O59" s="9">
        <f t="shared" si="1"/>
        <v>-3.74075</v>
      </c>
      <c r="Q59">
        <f t="shared" si="2"/>
        <v>-1.251878</v>
      </c>
      <c r="R59">
        <f t="shared" si="3"/>
        <v>-0.353667</v>
      </c>
      <c r="T59">
        <f t="shared" si="4"/>
        <v>24.127188</v>
      </c>
      <c r="U59">
        <f t="shared" si="5"/>
        <v>18.053666</v>
      </c>
    </row>
    <row r="60" spans="1:21" ht="14.25">
      <c r="A60" s="10">
        <v>40725</v>
      </c>
      <c r="B60" s="9">
        <v>59.83</v>
      </c>
      <c r="C60" s="9">
        <v>-4.11859</v>
      </c>
      <c r="D60" s="9">
        <v>-0.266711</v>
      </c>
      <c r="E60" s="9">
        <v>27.226919</v>
      </c>
      <c r="G60" s="10">
        <v>40725</v>
      </c>
      <c r="H60" s="11">
        <v>8739.82</v>
      </c>
      <c r="I60" s="9">
        <v>-3.559011</v>
      </c>
      <c r="J60" s="9">
        <v>0.398501</v>
      </c>
      <c r="K60" s="9">
        <v>20.481772</v>
      </c>
      <c r="M60" s="38">
        <f t="shared" si="6"/>
        <v>40725</v>
      </c>
      <c r="N60" s="9">
        <f t="shared" si="0"/>
        <v>-4.11859</v>
      </c>
      <c r="O60" s="9">
        <f t="shared" si="1"/>
        <v>-3.559011</v>
      </c>
      <c r="Q60">
        <f t="shared" si="2"/>
        <v>-0.266711</v>
      </c>
      <c r="R60">
        <f t="shared" si="3"/>
        <v>0.398501</v>
      </c>
      <c r="T60">
        <f t="shared" si="4"/>
        <v>27.226919</v>
      </c>
      <c r="U60">
        <f t="shared" si="5"/>
        <v>20.481772</v>
      </c>
    </row>
    <row r="61" spans="1:21" ht="14.25">
      <c r="A61" s="10">
        <v>40728</v>
      </c>
      <c r="B61" s="9">
        <v>60.16</v>
      </c>
      <c r="C61" s="9">
        <v>-3.32637</v>
      </c>
      <c r="D61" s="9">
        <v>0.283381</v>
      </c>
      <c r="E61" s="9">
        <v>26.557252</v>
      </c>
      <c r="G61" s="10">
        <v>40728</v>
      </c>
      <c r="H61" s="11">
        <v>8774.72</v>
      </c>
      <c r="I61" s="9">
        <v>-3.001897</v>
      </c>
      <c r="J61" s="9">
        <v>0.799414</v>
      </c>
      <c r="K61" s="9">
        <v>19.697602</v>
      </c>
      <c r="M61" s="38">
        <f t="shared" si="6"/>
        <v>40728</v>
      </c>
      <c r="N61" s="9">
        <f t="shared" si="0"/>
        <v>-3.32637</v>
      </c>
      <c r="O61" s="9">
        <f t="shared" si="1"/>
        <v>-3.001897</v>
      </c>
      <c r="Q61">
        <f t="shared" si="2"/>
        <v>0.283381</v>
      </c>
      <c r="R61">
        <f t="shared" si="3"/>
        <v>0.799414</v>
      </c>
      <c r="T61">
        <f t="shared" si="4"/>
        <v>26.557252</v>
      </c>
      <c r="U61">
        <f t="shared" si="5"/>
        <v>19.697602</v>
      </c>
    </row>
    <row r="62" spans="1:21" ht="14.25">
      <c r="A62" s="10">
        <v>40729</v>
      </c>
      <c r="B62" s="9">
        <v>60.23</v>
      </c>
      <c r="C62" s="9">
        <v>-3.213884</v>
      </c>
      <c r="D62" s="9">
        <v>0.400067</v>
      </c>
      <c r="E62" s="9">
        <v>24.340432</v>
      </c>
      <c r="G62" s="10">
        <v>40729</v>
      </c>
      <c r="H62" s="11">
        <v>8784.44</v>
      </c>
      <c r="I62" s="9">
        <v>-2.894449</v>
      </c>
      <c r="J62" s="9">
        <v>0.911072</v>
      </c>
      <c r="K62" s="9">
        <v>18.071065</v>
      </c>
      <c r="M62" s="38">
        <f t="shared" si="6"/>
        <v>40729</v>
      </c>
      <c r="N62" s="9">
        <f t="shared" si="0"/>
        <v>-3.213884</v>
      </c>
      <c r="O62" s="9">
        <f t="shared" si="1"/>
        <v>-2.894449</v>
      </c>
      <c r="Q62">
        <f t="shared" si="2"/>
        <v>0.400067</v>
      </c>
      <c r="R62">
        <f t="shared" si="3"/>
        <v>0.911072</v>
      </c>
      <c r="T62">
        <f t="shared" si="4"/>
        <v>24.340432</v>
      </c>
      <c r="U62">
        <f t="shared" si="5"/>
        <v>18.071065</v>
      </c>
    </row>
    <row r="63" spans="1:21" ht="14.25">
      <c r="A63" s="10">
        <v>40730</v>
      </c>
      <c r="B63" s="9">
        <v>60.76</v>
      </c>
      <c r="C63" s="9">
        <v>-2.362205</v>
      </c>
      <c r="D63" s="9">
        <v>-0.913242</v>
      </c>
      <c r="E63" s="9">
        <v>22.993266</v>
      </c>
      <c r="G63" s="10">
        <v>40730</v>
      </c>
      <c r="H63" s="11">
        <v>8824.44</v>
      </c>
      <c r="I63" s="9">
        <v>-2.452279</v>
      </c>
      <c r="J63" s="9">
        <v>-0.311117</v>
      </c>
      <c r="K63" s="9">
        <v>16.903536</v>
      </c>
      <c r="M63" s="38">
        <f t="shared" si="6"/>
        <v>40730</v>
      </c>
      <c r="N63" s="9">
        <f t="shared" si="0"/>
        <v>-2.362205</v>
      </c>
      <c r="O63" s="9">
        <f t="shared" si="1"/>
        <v>-2.452279</v>
      </c>
      <c r="Q63">
        <f t="shared" si="2"/>
        <v>-0.913242</v>
      </c>
      <c r="R63">
        <f t="shared" si="3"/>
        <v>-0.311117</v>
      </c>
      <c r="T63">
        <f t="shared" si="4"/>
        <v>22.993266</v>
      </c>
      <c r="U63">
        <f t="shared" si="5"/>
        <v>16.903536</v>
      </c>
    </row>
    <row r="64" spans="1:21" ht="14.25">
      <c r="A64" s="10">
        <v>40731</v>
      </c>
      <c r="B64" s="9">
        <v>60.15</v>
      </c>
      <c r="C64" s="9">
        <v>-3.389014</v>
      </c>
      <c r="D64" s="9">
        <v>-2.099609</v>
      </c>
      <c r="E64" s="9">
        <v>21.82961</v>
      </c>
      <c r="G64" s="10">
        <v>40731</v>
      </c>
      <c r="H64" s="11">
        <v>8773.42</v>
      </c>
      <c r="I64" s="9">
        <v>-3.132128</v>
      </c>
      <c r="J64" s="9">
        <v>-1.441294</v>
      </c>
      <c r="K64" s="9">
        <v>16.443912</v>
      </c>
      <c r="M64" s="38">
        <f t="shared" si="6"/>
        <v>40731</v>
      </c>
      <c r="N64" s="9">
        <f t="shared" si="0"/>
        <v>-3.389014</v>
      </c>
      <c r="O64" s="9">
        <f t="shared" si="1"/>
        <v>-3.132128</v>
      </c>
      <c r="Q64">
        <f t="shared" si="2"/>
        <v>-2.099609</v>
      </c>
      <c r="R64">
        <f t="shared" si="3"/>
        <v>-1.441294</v>
      </c>
      <c r="T64">
        <f t="shared" si="4"/>
        <v>21.82961</v>
      </c>
      <c r="U64">
        <f t="shared" si="5"/>
        <v>16.443912</v>
      </c>
    </row>
    <row r="65" spans="1:21" ht="14.25">
      <c r="A65" s="10">
        <v>40732</v>
      </c>
      <c r="B65" s="9">
        <v>60.08</v>
      </c>
      <c r="C65" s="9">
        <v>-2.924544</v>
      </c>
      <c r="D65" s="9">
        <v>-1.894187</v>
      </c>
      <c r="E65" s="9">
        <v>19.890063</v>
      </c>
      <c r="G65" s="10">
        <v>40732</v>
      </c>
      <c r="H65" s="11">
        <v>8749.55</v>
      </c>
      <c r="I65" s="9">
        <v>-2.864048</v>
      </c>
      <c r="J65" s="9">
        <v>-1.630101</v>
      </c>
      <c r="K65" s="9">
        <v>14.991753</v>
      </c>
      <c r="M65" s="38">
        <f t="shared" si="6"/>
        <v>40732</v>
      </c>
      <c r="N65" s="9">
        <f t="shared" si="0"/>
        <v>-2.924544</v>
      </c>
      <c r="O65" s="9">
        <f t="shared" si="1"/>
        <v>-2.864048</v>
      </c>
      <c r="Q65">
        <f t="shared" si="2"/>
        <v>-1.894187</v>
      </c>
      <c r="R65">
        <f t="shared" si="3"/>
        <v>-1.630101</v>
      </c>
      <c r="T65">
        <f t="shared" si="4"/>
        <v>19.890063</v>
      </c>
      <c r="U65">
        <f t="shared" si="5"/>
        <v>14.991753</v>
      </c>
    </row>
    <row r="66" spans="1:21" ht="14.25">
      <c r="A66" s="10">
        <v>40735</v>
      </c>
      <c r="B66" s="9">
        <v>59.63</v>
      </c>
      <c r="C66" s="9">
        <v>-1.58442</v>
      </c>
      <c r="D66" s="9">
        <v>-2.405892</v>
      </c>
      <c r="E66" s="9">
        <v>18.085823</v>
      </c>
      <c r="G66" s="10">
        <v>40735</v>
      </c>
      <c r="H66" s="11">
        <v>8665.85</v>
      </c>
      <c r="I66" s="9">
        <v>-1.945842</v>
      </c>
      <c r="J66" s="9">
        <v>-2.414566</v>
      </c>
      <c r="K66" s="9">
        <v>13.319821</v>
      </c>
      <c r="M66" s="38">
        <f t="shared" si="6"/>
        <v>40735</v>
      </c>
      <c r="N66" s="9">
        <f t="shared" si="0"/>
        <v>-1.58442</v>
      </c>
      <c r="O66" s="9">
        <f t="shared" si="1"/>
        <v>-1.945842</v>
      </c>
      <c r="Q66">
        <f t="shared" si="2"/>
        <v>-2.405892</v>
      </c>
      <c r="R66">
        <f t="shared" si="3"/>
        <v>-2.414566</v>
      </c>
      <c r="T66">
        <f t="shared" si="4"/>
        <v>18.085823</v>
      </c>
      <c r="U66">
        <f t="shared" si="5"/>
        <v>13.319821</v>
      </c>
    </row>
    <row r="67" spans="1:21" ht="14.25">
      <c r="A67" s="10">
        <v>40736</v>
      </c>
      <c r="B67" s="9">
        <v>58.41</v>
      </c>
      <c r="C67" s="9">
        <v>-3.597953</v>
      </c>
      <c r="D67" s="9">
        <v>-2.568807</v>
      </c>
      <c r="E67" s="9">
        <v>15.82422</v>
      </c>
      <c r="G67" s="10">
        <v>40736</v>
      </c>
      <c r="H67" s="11">
        <v>8491.01</v>
      </c>
      <c r="I67" s="9">
        <v>-3.924158</v>
      </c>
      <c r="J67" s="9">
        <v>-2.766419</v>
      </c>
      <c r="K67" s="9">
        <v>11.145421</v>
      </c>
      <c r="M67" s="38">
        <f t="shared" si="6"/>
        <v>40736</v>
      </c>
      <c r="N67" s="9">
        <f aca="true" t="shared" si="7" ref="N67:N130">VLOOKUP($M67,XX_TEJ06,3,FALSE)</f>
        <v>-3.597953</v>
      </c>
      <c r="O67" s="9">
        <f aca="true" t="shared" si="8" ref="O67:O130">VLOOKUP($M67,XX_TEJ7,3,FALSE)</f>
        <v>-3.924158</v>
      </c>
      <c r="Q67">
        <f aca="true" t="shared" si="9" ref="Q67:Q130">VLOOKUP($M67,XX_TEJ06,4,FALSE)</f>
        <v>-2.568807</v>
      </c>
      <c r="R67">
        <f aca="true" t="shared" si="10" ref="R67:R130">VLOOKUP($M67,XX_TEJ7,4,FALSE)</f>
        <v>-2.766419</v>
      </c>
      <c r="T67">
        <f aca="true" t="shared" si="11" ref="T67:T130">VLOOKUP($M67,XX_TEJ06,5,FALSE)</f>
        <v>15.82422</v>
      </c>
      <c r="U67">
        <f aca="true" t="shared" si="12" ref="U67:U130">VLOOKUP($M67,XX_TEJ7,5,FALSE)</f>
        <v>11.145421</v>
      </c>
    </row>
    <row r="68" spans="1:21" ht="14.25">
      <c r="A68" s="10">
        <v>40737</v>
      </c>
      <c r="B68" s="9">
        <v>58.66</v>
      </c>
      <c r="C68" s="9">
        <v>-1.659681</v>
      </c>
      <c r="D68" s="9">
        <v>-2.816435</v>
      </c>
      <c r="E68" s="9">
        <v>16.966676</v>
      </c>
      <c r="G68" s="10">
        <v>40737</v>
      </c>
      <c r="H68" s="11">
        <v>8488.06</v>
      </c>
      <c r="I68" s="9">
        <v>-2.581101</v>
      </c>
      <c r="J68" s="9">
        <v>-3.327259</v>
      </c>
      <c r="K68" s="9">
        <v>11.722927</v>
      </c>
      <c r="M68" s="38">
        <f aca="true" t="shared" si="13" ref="M68:M131">A68</f>
        <v>40737</v>
      </c>
      <c r="N68" s="9">
        <f t="shared" si="7"/>
        <v>-1.659681</v>
      </c>
      <c r="O68" s="9">
        <f t="shared" si="8"/>
        <v>-2.581101</v>
      </c>
      <c r="Q68">
        <f t="shared" si="9"/>
        <v>-2.816435</v>
      </c>
      <c r="R68">
        <f t="shared" si="10"/>
        <v>-3.327259</v>
      </c>
      <c r="T68">
        <f t="shared" si="11"/>
        <v>16.966676</v>
      </c>
      <c r="U68">
        <f t="shared" si="12"/>
        <v>11.722927</v>
      </c>
    </row>
    <row r="69" spans="1:21" ht="14.25">
      <c r="A69" s="10">
        <v>40738</v>
      </c>
      <c r="B69" s="9">
        <v>58.79</v>
      </c>
      <c r="C69" s="9">
        <v>-2.858559</v>
      </c>
      <c r="D69" s="9">
        <v>-2.649445</v>
      </c>
      <c r="E69" s="9">
        <v>14.977483</v>
      </c>
      <c r="G69" s="10">
        <v>40738</v>
      </c>
      <c r="H69" s="11">
        <v>8481.35</v>
      </c>
      <c r="I69" s="9">
        <v>-3.939877</v>
      </c>
      <c r="J69" s="9">
        <v>-3.650913</v>
      </c>
      <c r="K69" s="9">
        <v>9.94023</v>
      </c>
      <c r="M69" s="38">
        <f t="shared" si="13"/>
        <v>40738</v>
      </c>
      <c r="N69" s="9">
        <f t="shared" si="7"/>
        <v>-2.858559</v>
      </c>
      <c r="O69" s="9">
        <f t="shared" si="8"/>
        <v>-3.939877</v>
      </c>
      <c r="Q69">
        <f t="shared" si="9"/>
        <v>-2.649445</v>
      </c>
      <c r="R69">
        <f t="shared" si="10"/>
        <v>-3.650913</v>
      </c>
      <c r="T69">
        <f t="shared" si="11"/>
        <v>14.977483</v>
      </c>
      <c r="U69">
        <f t="shared" si="12"/>
        <v>9.94023</v>
      </c>
    </row>
    <row r="70" spans="1:21" ht="14.25">
      <c r="A70" s="10">
        <v>40739</v>
      </c>
      <c r="B70" s="9">
        <v>59.18</v>
      </c>
      <c r="C70" s="9">
        <v>-2.10091</v>
      </c>
      <c r="D70" s="9">
        <v>-0.92081</v>
      </c>
      <c r="E70" s="9">
        <v>15.84914</v>
      </c>
      <c r="G70" s="10">
        <v>40739</v>
      </c>
      <c r="H70" s="11">
        <v>8574.91</v>
      </c>
      <c r="I70" s="9">
        <v>-2.904846</v>
      </c>
      <c r="J70" s="9">
        <v>-1.642671</v>
      </c>
      <c r="K70" s="9">
        <v>11.297135</v>
      </c>
      <c r="M70" s="38">
        <f t="shared" si="13"/>
        <v>40739</v>
      </c>
      <c r="N70" s="9">
        <f t="shared" si="7"/>
        <v>-2.10091</v>
      </c>
      <c r="O70" s="9">
        <f t="shared" si="8"/>
        <v>-2.904846</v>
      </c>
      <c r="Q70">
        <f t="shared" si="9"/>
        <v>-0.92081</v>
      </c>
      <c r="R70">
        <f t="shared" si="10"/>
        <v>-1.642671</v>
      </c>
      <c r="T70">
        <f t="shared" si="11"/>
        <v>15.84914</v>
      </c>
      <c r="U70">
        <f t="shared" si="12"/>
        <v>11.297135</v>
      </c>
    </row>
    <row r="71" spans="1:21" ht="14.25">
      <c r="A71" s="10">
        <v>40742</v>
      </c>
      <c r="B71" s="9">
        <v>58.84</v>
      </c>
      <c r="C71" s="9">
        <v>-0.152724</v>
      </c>
      <c r="D71" s="9">
        <v>-1.490039</v>
      </c>
      <c r="E71" s="9">
        <v>15.728117</v>
      </c>
      <c r="G71" s="10">
        <v>40742</v>
      </c>
      <c r="H71" s="11">
        <v>8538.57</v>
      </c>
      <c r="I71" s="9">
        <v>-1.129329</v>
      </c>
      <c r="J71" s="9">
        <v>-2.018594</v>
      </c>
      <c r="K71" s="9">
        <v>11.403119</v>
      </c>
      <c r="M71" s="38">
        <f t="shared" si="13"/>
        <v>40742</v>
      </c>
      <c r="N71" s="9">
        <f t="shared" si="7"/>
        <v>-0.152724</v>
      </c>
      <c r="O71" s="9">
        <f t="shared" si="8"/>
        <v>-1.129329</v>
      </c>
      <c r="Q71">
        <f t="shared" si="9"/>
        <v>-1.490039</v>
      </c>
      <c r="R71">
        <f t="shared" si="10"/>
        <v>-2.018594</v>
      </c>
      <c r="T71">
        <f t="shared" si="11"/>
        <v>15.728117</v>
      </c>
      <c r="U71">
        <f t="shared" si="12"/>
        <v>11.403119</v>
      </c>
    </row>
    <row r="72" spans="1:21" ht="14.25">
      <c r="A72" s="10">
        <v>40743</v>
      </c>
      <c r="B72" s="9">
        <v>58.81</v>
      </c>
      <c r="C72" s="9">
        <v>-0.203631</v>
      </c>
      <c r="D72" s="9">
        <v>-0.524357</v>
      </c>
      <c r="E72" s="9">
        <v>15.932196</v>
      </c>
      <c r="G72" s="10">
        <v>40743</v>
      </c>
      <c r="H72" s="11">
        <v>8524.57</v>
      </c>
      <c r="I72" s="9">
        <v>-1.291439</v>
      </c>
      <c r="J72" s="9">
        <v>-1.319434</v>
      </c>
      <c r="K72" s="9">
        <v>11.434764</v>
      </c>
      <c r="M72" s="38">
        <f t="shared" si="13"/>
        <v>40743</v>
      </c>
      <c r="N72" s="9">
        <f t="shared" si="7"/>
        <v>-0.203631</v>
      </c>
      <c r="O72" s="9">
        <f t="shared" si="8"/>
        <v>-1.291439</v>
      </c>
      <c r="Q72">
        <f t="shared" si="9"/>
        <v>-0.524357</v>
      </c>
      <c r="R72">
        <f t="shared" si="10"/>
        <v>-1.319434</v>
      </c>
      <c r="T72">
        <f t="shared" si="11"/>
        <v>15.932196</v>
      </c>
      <c r="U72">
        <f t="shared" si="12"/>
        <v>11.434764</v>
      </c>
    </row>
    <row r="73" spans="1:21" ht="14.25">
      <c r="A73" s="10">
        <v>40744</v>
      </c>
      <c r="B73" s="9">
        <v>60.44</v>
      </c>
      <c r="C73" s="9">
        <v>3.28093</v>
      </c>
      <c r="D73" s="9">
        <v>-0.115683</v>
      </c>
      <c r="E73" s="9">
        <v>18.160003</v>
      </c>
      <c r="G73" s="10">
        <v>40744</v>
      </c>
      <c r="H73" s="11">
        <v>8706.17</v>
      </c>
      <c r="I73" s="9">
        <v>2.057163</v>
      </c>
      <c r="J73" s="9">
        <v>-1.215325</v>
      </c>
      <c r="K73" s="9">
        <v>12.890769</v>
      </c>
      <c r="M73" s="38">
        <f t="shared" si="13"/>
        <v>40744</v>
      </c>
      <c r="N73" s="9">
        <f t="shared" si="7"/>
        <v>3.28093</v>
      </c>
      <c r="O73" s="9">
        <f t="shared" si="8"/>
        <v>2.057163</v>
      </c>
      <c r="Q73">
        <f t="shared" si="9"/>
        <v>-0.115683</v>
      </c>
      <c r="R73">
        <f t="shared" si="10"/>
        <v>-1.215325</v>
      </c>
      <c r="T73">
        <f t="shared" si="11"/>
        <v>18.160003</v>
      </c>
      <c r="U73">
        <f t="shared" si="12"/>
        <v>12.890769</v>
      </c>
    </row>
    <row r="74" spans="1:21" ht="14.25">
      <c r="A74" s="10">
        <v>40745</v>
      </c>
      <c r="B74" s="9">
        <v>60.65</v>
      </c>
      <c r="C74" s="9">
        <v>2.77919</v>
      </c>
      <c r="D74" s="9">
        <v>-1.494234</v>
      </c>
      <c r="E74" s="9">
        <v>18.861002</v>
      </c>
      <c r="G74" s="10">
        <v>40745</v>
      </c>
      <c r="H74" s="11">
        <v>8717.14</v>
      </c>
      <c r="I74" s="9">
        <v>1.390152</v>
      </c>
      <c r="J74" s="9">
        <v>-2.684968</v>
      </c>
      <c r="K74" s="9">
        <v>13.190647</v>
      </c>
      <c r="M74" s="38">
        <f t="shared" si="13"/>
        <v>40745</v>
      </c>
      <c r="N74" s="9">
        <f t="shared" si="7"/>
        <v>2.77919</v>
      </c>
      <c r="O74" s="9">
        <f t="shared" si="8"/>
        <v>1.390152</v>
      </c>
      <c r="Q74">
        <f t="shared" si="9"/>
        <v>-1.494234</v>
      </c>
      <c r="R74">
        <f t="shared" si="10"/>
        <v>-2.684968</v>
      </c>
      <c r="T74">
        <f t="shared" si="11"/>
        <v>18.861002</v>
      </c>
      <c r="U74">
        <f t="shared" si="12"/>
        <v>13.190647</v>
      </c>
    </row>
    <row r="75" spans="1:21" ht="14.25">
      <c r="A75" s="10">
        <v>40746</v>
      </c>
      <c r="B75" s="9">
        <v>60.99</v>
      </c>
      <c r="C75" s="9">
        <v>3.285351</v>
      </c>
      <c r="D75" s="9">
        <v>-1.00633</v>
      </c>
      <c r="E75" s="9">
        <v>20.229632</v>
      </c>
      <c r="G75" s="10">
        <v>40746</v>
      </c>
      <c r="H75" s="11">
        <v>8765.32</v>
      </c>
      <c r="I75" s="9">
        <v>1.67358</v>
      </c>
      <c r="J75" s="9">
        <v>-2.275618</v>
      </c>
      <c r="K75" s="9">
        <v>14.335133</v>
      </c>
      <c r="M75" s="38">
        <f t="shared" si="13"/>
        <v>40746</v>
      </c>
      <c r="N75" s="9">
        <f t="shared" si="7"/>
        <v>3.285351</v>
      </c>
      <c r="O75" s="9">
        <f t="shared" si="8"/>
        <v>1.67358</v>
      </c>
      <c r="Q75">
        <f t="shared" si="9"/>
        <v>-1.00633</v>
      </c>
      <c r="R75">
        <f t="shared" si="10"/>
        <v>-2.275618</v>
      </c>
      <c r="T75">
        <f t="shared" si="11"/>
        <v>20.229632</v>
      </c>
      <c r="U75">
        <f t="shared" si="12"/>
        <v>14.335133</v>
      </c>
    </row>
    <row r="76" spans="1:21" ht="14.25">
      <c r="A76" s="10">
        <v>40749</v>
      </c>
      <c r="B76" s="9">
        <v>60.56</v>
      </c>
      <c r="C76" s="9">
        <v>4.359814</v>
      </c>
      <c r="D76" s="9">
        <v>-1.303781</v>
      </c>
      <c r="E76" s="9">
        <v>17.532989</v>
      </c>
      <c r="G76" s="10">
        <v>40749</v>
      </c>
      <c r="H76" s="11">
        <v>8683.51</v>
      </c>
      <c r="I76" s="9">
        <v>1.765885</v>
      </c>
      <c r="J76" s="9">
        <v>-2.985672</v>
      </c>
      <c r="K76" s="9">
        <v>11.883312</v>
      </c>
      <c r="M76" s="38">
        <f t="shared" si="13"/>
        <v>40749</v>
      </c>
      <c r="N76" s="9">
        <f t="shared" si="7"/>
        <v>4.359814</v>
      </c>
      <c r="O76" s="9">
        <f t="shared" si="8"/>
        <v>1.765885</v>
      </c>
      <c r="Q76">
        <f t="shared" si="9"/>
        <v>-1.303781</v>
      </c>
      <c r="R76">
        <f t="shared" si="10"/>
        <v>-2.985672</v>
      </c>
      <c r="T76">
        <f t="shared" si="11"/>
        <v>17.532989</v>
      </c>
      <c r="U76">
        <f t="shared" si="12"/>
        <v>11.883312</v>
      </c>
    </row>
    <row r="77" spans="1:21" ht="14.25">
      <c r="A77" s="10">
        <v>40750</v>
      </c>
      <c r="B77" s="9">
        <v>61.54</v>
      </c>
      <c r="C77" s="9">
        <v>6.048596</v>
      </c>
      <c r="D77" s="9">
        <v>0.195376</v>
      </c>
      <c r="E77" s="9">
        <v>18.594007</v>
      </c>
      <c r="G77" s="10">
        <v>40750</v>
      </c>
      <c r="H77" s="11">
        <v>8794.24</v>
      </c>
      <c r="I77" s="9">
        <v>3.063579</v>
      </c>
      <c r="J77" s="9">
        <v>-1.719911</v>
      </c>
      <c r="K77" s="9">
        <v>12.928366</v>
      </c>
      <c r="M77" s="38">
        <f t="shared" si="13"/>
        <v>40750</v>
      </c>
      <c r="N77" s="9">
        <f t="shared" si="7"/>
        <v>6.048596</v>
      </c>
      <c r="O77" s="9">
        <f t="shared" si="8"/>
        <v>3.063579</v>
      </c>
      <c r="Q77">
        <f t="shared" si="9"/>
        <v>0.195376</v>
      </c>
      <c r="R77">
        <f t="shared" si="10"/>
        <v>-1.719911</v>
      </c>
      <c r="T77">
        <f t="shared" si="11"/>
        <v>18.594007</v>
      </c>
      <c r="U77">
        <f t="shared" si="12"/>
        <v>12.928366</v>
      </c>
    </row>
    <row r="78" spans="1:21" ht="14.25">
      <c r="A78" s="10">
        <v>40751</v>
      </c>
      <c r="B78" s="9">
        <v>61.38</v>
      </c>
      <c r="C78" s="9">
        <v>6.451613</v>
      </c>
      <c r="D78" s="9">
        <v>-1.508344</v>
      </c>
      <c r="E78" s="9">
        <v>18.814026</v>
      </c>
      <c r="G78" s="10">
        <v>40751</v>
      </c>
      <c r="H78" s="11">
        <v>8817.49</v>
      </c>
      <c r="I78" s="9">
        <v>3.733224</v>
      </c>
      <c r="J78" s="9">
        <v>-2.561096</v>
      </c>
      <c r="K78" s="9">
        <v>13.803286</v>
      </c>
      <c r="M78" s="38">
        <f t="shared" si="13"/>
        <v>40751</v>
      </c>
      <c r="N78" s="9">
        <f t="shared" si="7"/>
        <v>6.451613</v>
      </c>
      <c r="O78" s="9">
        <f t="shared" si="8"/>
        <v>3.733224</v>
      </c>
      <c r="Q78">
        <f t="shared" si="9"/>
        <v>-1.508344</v>
      </c>
      <c r="R78">
        <f t="shared" si="10"/>
        <v>-2.561096</v>
      </c>
      <c r="T78">
        <f t="shared" si="11"/>
        <v>18.814026</v>
      </c>
      <c r="U78">
        <f t="shared" si="12"/>
        <v>13.803286</v>
      </c>
    </row>
    <row r="79" spans="1:21" ht="14.25">
      <c r="A79" s="10">
        <v>40752</v>
      </c>
      <c r="B79" s="9">
        <v>60.97</v>
      </c>
      <c r="C79" s="9">
        <v>5.997914</v>
      </c>
      <c r="D79" s="9">
        <v>-2.338619</v>
      </c>
      <c r="E79" s="9">
        <v>17.061755</v>
      </c>
      <c r="G79" s="10">
        <v>40752</v>
      </c>
      <c r="H79" s="11">
        <v>8767.2</v>
      </c>
      <c r="I79" s="9">
        <v>3.400693</v>
      </c>
      <c r="J79" s="9">
        <v>-3.025959</v>
      </c>
      <c r="K79" s="9">
        <v>12.619319</v>
      </c>
      <c r="M79" s="38">
        <f t="shared" si="13"/>
        <v>40752</v>
      </c>
      <c r="N79" s="9">
        <f t="shared" si="7"/>
        <v>5.997914</v>
      </c>
      <c r="O79" s="9">
        <f t="shared" si="8"/>
        <v>3.400693</v>
      </c>
      <c r="Q79">
        <f t="shared" si="9"/>
        <v>-2.338619</v>
      </c>
      <c r="R79">
        <f t="shared" si="10"/>
        <v>-3.025959</v>
      </c>
      <c r="T79">
        <f t="shared" si="11"/>
        <v>17.061755</v>
      </c>
      <c r="U79">
        <f t="shared" si="12"/>
        <v>12.619319</v>
      </c>
    </row>
    <row r="80" spans="1:21" ht="14.25">
      <c r="A80" s="10">
        <v>40753</v>
      </c>
      <c r="B80" s="9">
        <v>60.14</v>
      </c>
      <c r="C80" s="9">
        <v>1.656525</v>
      </c>
      <c r="D80" s="9">
        <v>-3.575437</v>
      </c>
      <c r="E80" s="9">
        <v>15.681717</v>
      </c>
      <c r="G80" s="10">
        <v>40753</v>
      </c>
      <c r="H80" s="11">
        <v>8644.18</v>
      </c>
      <c r="I80" s="9">
        <v>-0.097196</v>
      </c>
      <c r="J80" s="9">
        <v>-4.037469</v>
      </c>
      <c r="K80" s="9">
        <v>11.385029</v>
      </c>
      <c r="M80" s="38">
        <f t="shared" si="13"/>
        <v>40753</v>
      </c>
      <c r="N80" s="9">
        <f t="shared" si="7"/>
        <v>1.656525</v>
      </c>
      <c r="O80" s="9">
        <f t="shared" si="8"/>
        <v>-0.097196</v>
      </c>
      <c r="Q80">
        <f t="shared" si="9"/>
        <v>-3.575437</v>
      </c>
      <c r="R80">
        <f t="shared" si="10"/>
        <v>-4.037469</v>
      </c>
      <c r="T80">
        <f t="shared" si="11"/>
        <v>15.681717</v>
      </c>
      <c r="U80">
        <f t="shared" si="12"/>
        <v>11.385029</v>
      </c>
    </row>
    <row r="81" spans="1:21" ht="14.25">
      <c r="A81" s="10">
        <v>40756</v>
      </c>
      <c r="B81" s="9">
        <v>60.44</v>
      </c>
      <c r="C81" s="9">
        <v>1.019555</v>
      </c>
      <c r="D81" s="9">
        <v>-3.094436</v>
      </c>
      <c r="E81" s="9">
        <v>16.258779</v>
      </c>
      <c r="G81" s="10">
        <v>40756</v>
      </c>
      <c r="H81" s="11">
        <v>8701.38</v>
      </c>
      <c r="I81" s="9">
        <v>-0.439826</v>
      </c>
      <c r="J81" s="9">
        <v>-3.402469</v>
      </c>
      <c r="K81" s="9">
        <v>12.122083</v>
      </c>
      <c r="M81" s="38">
        <f t="shared" si="13"/>
        <v>40756</v>
      </c>
      <c r="N81" s="9">
        <f t="shared" si="7"/>
        <v>1.019555</v>
      </c>
      <c r="O81" s="9">
        <f t="shared" si="8"/>
        <v>-0.439826</v>
      </c>
      <c r="Q81">
        <f t="shared" si="9"/>
        <v>-3.094436</v>
      </c>
      <c r="R81">
        <f t="shared" si="10"/>
        <v>-3.402469</v>
      </c>
      <c r="T81">
        <f t="shared" si="11"/>
        <v>16.258779</v>
      </c>
      <c r="U81">
        <f t="shared" si="12"/>
        <v>12.122083</v>
      </c>
    </row>
    <row r="82" spans="1:21" ht="14.25">
      <c r="A82" s="10">
        <v>40757</v>
      </c>
      <c r="B82" s="9">
        <v>59.51</v>
      </c>
      <c r="C82" s="9">
        <v>-0.534849</v>
      </c>
      <c r="D82" s="9">
        <v>-4.585538</v>
      </c>
      <c r="E82" s="9">
        <v>12.268942</v>
      </c>
      <c r="G82" s="10">
        <v>40757</v>
      </c>
      <c r="H82" s="11">
        <v>8584.72</v>
      </c>
      <c r="I82" s="9">
        <v>-1.774636</v>
      </c>
      <c r="J82" s="9">
        <v>-4.697559</v>
      </c>
      <c r="K82" s="9">
        <v>8.506916</v>
      </c>
      <c r="M82" s="38">
        <f t="shared" si="13"/>
        <v>40757</v>
      </c>
      <c r="N82" s="9">
        <f t="shared" si="7"/>
        <v>-0.534849</v>
      </c>
      <c r="O82" s="9">
        <f t="shared" si="8"/>
        <v>-1.774636</v>
      </c>
      <c r="Q82">
        <f t="shared" si="9"/>
        <v>-4.585538</v>
      </c>
      <c r="R82">
        <f t="shared" si="10"/>
        <v>-4.697559</v>
      </c>
      <c r="T82">
        <f t="shared" si="11"/>
        <v>12.268942</v>
      </c>
      <c r="U82">
        <f t="shared" si="12"/>
        <v>8.506916</v>
      </c>
    </row>
    <row r="83" spans="1:21" ht="14.25">
      <c r="A83" s="10">
        <v>40758</v>
      </c>
      <c r="B83" s="9">
        <v>58.52</v>
      </c>
      <c r="C83" s="9">
        <v>-2.189537</v>
      </c>
      <c r="D83" s="9">
        <v>-5.658552</v>
      </c>
      <c r="E83" s="9">
        <v>9.803734</v>
      </c>
      <c r="G83" s="10">
        <v>40758</v>
      </c>
      <c r="H83" s="11">
        <v>8456.86</v>
      </c>
      <c r="I83" s="9">
        <v>-3.237595</v>
      </c>
      <c r="J83" s="9">
        <v>-5.46854</v>
      </c>
      <c r="K83" s="9">
        <v>6.274937</v>
      </c>
      <c r="M83" s="38">
        <f t="shared" si="13"/>
        <v>40758</v>
      </c>
      <c r="N83" s="9">
        <f t="shared" si="7"/>
        <v>-2.189537</v>
      </c>
      <c r="O83" s="9">
        <f t="shared" si="8"/>
        <v>-3.237595</v>
      </c>
      <c r="Q83">
        <f t="shared" si="9"/>
        <v>-5.658552</v>
      </c>
      <c r="R83">
        <f t="shared" si="10"/>
        <v>-5.46854</v>
      </c>
      <c r="T83">
        <f t="shared" si="11"/>
        <v>9.803734</v>
      </c>
      <c r="U83">
        <f t="shared" si="12"/>
        <v>6.274937</v>
      </c>
    </row>
    <row r="84" spans="1:21" ht="14.25">
      <c r="A84" s="10">
        <v>40759</v>
      </c>
      <c r="B84" s="9">
        <v>57.66</v>
      </c>
      <c r="C84" s="9">
        <v>-4.155585</v>
      </c>
      <c r="D84" s="9">
        <v>-6.532663</v>
      </c>
      <c r="E84" s="9">
        <v>8.326878</v>
      </c>
      <c r="G84" s="10">
        <v>40759</v>
      </c>
      <c r="H84" s="11">
        <v>8317.27</v>
      </c>
      <c r="I84" s="9">
        <v>-5.213272</v>
      </c>
      <c r="J84" s="9">
        <v>-7.042085</v>
      </c>
      <c r="K84" s="9">
        <v>4.322397</v>
      </c>
      <c r="M84" s="38">
        <f t="shared" si="13"/>
        <v>40759</v>
      </c>
      <c r="N84" s="9">
        <f t="shared" si="7"/>
        <v>-4.155585</v>
      </c>
      <c r="O84" s="9">
        <f t="shared" si="8"/>
        <v>-5.213272</v>
      </c>
      <c r="Q84">
        <f t="shared" si="9"/>
        <v>-6.532663</v>
      </c>
      <c r="R84">
        <f t="shared" si="10"/>
        <v>-7.042085</v>
      </c>
      <c r="T84">
        <f t="shared" si="11"/>
        <v>8.326878</v>
      </c>
      <c r="U84">
        <f t="shared" si="12"/>
        <v>4.322397</v>
      </c>
    </row>
    <row r="85" spans="1:21" ht="14.25">
      <c r="A85" s="10">
        <v>40760</v>
      </c>
      <c r="B85" s="9">
        <v>54.63</v>
      </c>
      <c r="C85" s="9">
        <v>-9.297692</v>
      </c>
      <c r="D85" s="9">
        <v>-12.170418</v>
      </c>
      <c r="E85" s="9">
        <v>2.950504</v>
      </c>
      <c r="G85" s="10">
        <v>40760</v>
      </c>
      <c r="H85" s="11">
        <v>7853.13</v>
      </c>
      <c r="I85" s="9">
        <v>-10.601814</v>
      </c>
      <c r="J85" s="9">
        <v>-12.923056</v>
      </c>
      <c r="K85" s="9">
        <v>-1.054827</v>
      </c>
      <c r="M85" s="38">
        <f t="shared" si="13"/>
        <v>40760</v>
      </c>
      <c r="N85" s="9">
        <f t="shared" si="7"/>
        <v>-9.297692</v>
      </c>
      <c r="O85" s="9">
        <f t="shared" si="8"/>
        <v>-10.601814</v>
      </c>
      <c r="Q85">
        <f t="shared" si="9"/>
        <v>-12.170418</v>
      </c>
      <c r="R85">
        <f t="shared" si="10"/>
        <v>-12.923056</v>
      </c>
      <c r="T85">
        <f t="shared" si="11"/>
        <v>2.950504</v>
      </c>
      <c r="U85">
        <f t="shared" si="12"/>
        <v>-1.054827</v>
      </c>
    </row>
    <row r="86" spans="1:21" ht="14.25">
      <c r="A86" s="10">
        <v>40763</v>
      </c>
      <c r="B86" s="9">
        <v>52.98</v>
      </c>
      <c r="C86" s="9">
        <v>-11.817577</v>
      </c>
      <c r="D86" s="9">
        <v>-14.299579</v>
      </c>
      <c r="E86" s="9">
        <v>-0.357528</v>
      </c>
      <c r="G86" s="10">
        <v>40763</v>
      </c>
      <c r="H86" s="11">
        <v>7552.8</v>
      </c>
      <c r="I86" s="9">
        <v>-13.677846</v>
      </c>
      <c r="J86" s="9">
        <v>-15.867144</v>
      </c>
      <c r="K86" s="9">
        <v>-5.154898</v>
      </c>
      <c r="M86" s="38">
        <f t="shared" si="13"/>
        <v>40763</v>
      </c>
      <c r="N86" s="9">
        <f t="shared" si="7"/>
        <v>-11.817577</v>
      </c>
      <c r="O86" s="9">
        <f t="shared" si="8"/>
        <v>-13.677846</v>
      </c>
      <c r="Q86">
        <f t="shared" si="9"/>
        <v>-14.299579</v>
      </c>
      <c r="R86">
        <f t="shared" si="10"/>
        <v>-15.867144</v>
      </c>
      <c r="T86">
        <f t="shared" si="11"/>
        <v>-0.357528</v>
      </c>
      <c r="U86">
        <f t="shared" si="12"/>
        <v>-5.154898</v>
      </c>
    </row>
    <row r="87" spans="1:21" ht="14.25">
      <c r="A87" s="10">
        <v>40764</v>
      </c>
      <c r="B87" s="9">
        <v>52.45</v>
      </c>
      <c r="C87" s="9">
        <v>-12.699734</v>
      </c>
      <c r="D87" s="9">
        <v>-15.756505</v>
      </c>
      <c r="E87" s="9">
        <v>-2.273278</v>
      </c>
      <c r="G87" s="10">
        <v>40764</v>
      </c>
      <c r="H87" s="11">
        <v>7493.12</v>
      </c>
      <c r="I87" s="9">
        <v>-14.359939</v>
      </c>
      <c r="J87" s="9">
        <v>-17.070039</v>
      </c>
      <c r="K87" s="9">
        <v>-6.738075</v>
      </c>
      <c r="M87" s="38">
        <f t="shared" si="13"/>
        <v>40764</v>
      </c>
      <c r="N87" s="9">
        <f t="shared" si="7"/>
        <v>-12.699734</v>
      </c>
      <c r="O87" s="9">
        <f t="shared" si="8"/>
        <v>-14.359939</v>
      </c>
      <c r="Q87">
        <f t="shared" si="9"/>
        <v>-15.756505</v>
      </c>
      <c r="R87">
        <f t="shared" si="10"/>
        <v>-17.070039</v>
      </c>
      <c r="T87">
        <f t="shared" si="11"/>
        <v>-2.273278</v>
      </c>
      <c r="U87">
        <f t="shared" si="12"/>
        <v>-6.738075</v>
      </c>
    </row>
    <row r="88" spans="1:21" ht="14.25">
      <c r="A88" s="10">
        <v>40765</v>
      </c>
      <c r="B88" s="9">
        <v>54.14</v>
      </c>
      <c r="C88" s="9">
        <v>-9.886818</v>
      </c>
      <c r="D88" s="9">
        <v>-12.803994</v>
      </c>
      <c r="E88" s="9">
        <v>1.622008</v>
      </c>
      <c r="G88" s="10">
        <v>40765</v>
      </c>
      <c r="H88" s="11">
        <v>7736.32</v>
      </c>
      <c r="I88" s="9">
        <v>-11.580367</v>
      </c>
      <c r="J88" s="9">
        <v>-14.262663</v>
      </c>
      <c r="K88" s="9">
        <v>-3.014013</v>
      </c>
      <c r="M88" s="38">
        <f t="shared" si="13"/>
        <v>40765</v>
      </c>
      <c r="N88" s="9">
        <f t="shared" si="7"/>
        <v>-9.886818</v>
      </c>
      <c r="O88" s="9">
        <f t="shared" si="8"/>
        <v>-11.580367</v>
      </c>
      <c r="Q88">
        <f t="shared" si="9"/>
        <v>-12.803994</v>
      </c>
      <c r="R88">
        <f t="shared" si="10"/>
        <v>-14.262663</v>
      </c>
      <c r="T88">
        <f t="shared" si="11"/>
        <v>1.622008</v>
      </c>
      <c r="U88">
        <f t="shared" si="12"/>
        <v>-3.014013</v>
      </c>
    </row>
    <row r="89" spans="1:21" ht="14.25">
      <c r="A89" s="10">
        <v>40766</v>
      </c>
      <c r="B89" s="9">
        <v>54.16</v>
      </c>
      <c r="C89" s="9">
        <v>-9.173235</v>
      </c>
      <c r="D89" s="9">
        <v>-12.84197</v>
      </c>
      <c r="E89" s="9">
        <v>2.510565</v>
      </c>
      <c r="G89" s="10">
        <v>40766</v>
      </c>
      <c r="H89" s="11">
        <v>7719.09</v>
      </c>
      <c r="I89" s="9">
        <v>-10.925183</v>
      </c>
      <c r="J89" s="9">
        <v>-14.4263</v>
      </c>
      <c r="K89" s="9">
        <v>-2.228491</v>
      </c>
      <c r="M89" s="38">
        <f t="shared" si="13"/>
        <v>40766</v>
      </c>
      <c r="N89" s="9">
        <f t="shared" si="7"/>
        <v>-9.173235</v>
      </c>
      <c r="O89" s="9">
        <f t="shared" si="8"/>
        <v>-10.925183</v>
      </c>
      <c r="Q89">
        <f t="shared" si="9"/>
        <v>-12.84197</v>
      </c>
      <c r="R89">
        <f t="shared" si="10"/>
        <v>-14.4263</v>
      </c>
      <c r="T89">
        <f t="shared" si="11"/>
        <v>2.510565</v>
      </c>
      <c r="U89">
        <f t="shared" si="12"/>
        <v>-2.228491</v>
      </c>
    </row>
    <row r="90" spans="1:21" ht="14.25">
      <c r="A90" s="10">
        <v>40767</v>
      </c>
      <c r="B90" s="9">
        <v>53.32</v>
      </c>
      <c r="C90" s="9">
        <v>-8.714261</v>
      </c>
      <c r="D90" s="9">
        <v>-14.304082</v>
      </c>
      <c r="E90" s="9">
        <v>1.697977</v>
      </c>
      <c r="G90" s="10">
        <v>40767</v>
      </c>
      <c r="H90" s="11">
        <v>7637.02</v>
      </c>
      <c r="I90" s="9">
        <v>-10.057579</v>
      </c>
      <c r="J90" s="9">
        <v>-15.460587</v>
      </c>
      <c r="K90" s="9">
        <v>-2.462007</v>
      </c>
      <c r="M90" s="38">
        <f t="shared" si="13"/>
        <v>40767</v>
      </c>
      <c r="N90" s="9">
        <f t="shared" si="7"/>
        <v>-8.714261</v>
      </c>
      <c r="O90" s="9">
        <f t="shared" si="8"/>
        <v>-10.057579</v>
      </c>
      <c r="Q90">
        <f t="shared" si="9"/>
        <v>-14.304082</v>
      </c>
      <c r="R90">
        <f t="shared" si="10"/>
        <v>-15.460587</v>
      </c>
      <c r="T90">
        <f t="shared" si="11"/>
        <v>1.697977</v>
      </c>
      <c r="U90">
        <f t="shared" si="12"/>
        <v>-2.462007</v>
      </c>
    </row>
    <row r="91" spans="1:21" ht="14.25">
      <c r="A91" s="10">
        <v>40770</v>
      </c>
      <c r="B91" s="9">
        <v>54.68</v>
      </c>
      <c r="C91" s="9">
        <v>-7.60392</v>
      </c>
      <c r="D91" s="9">
        <v>-11.706766</v>
      </c>
      <c r="E91" s="9">
        <v>3.721295</v>
      </c>
      <c r="G91" s="10">
        <v>40770</v>
      </c>
      <c r="H91" s="11">
        <v>7819.39</v>
      </c>
      <c r="I91" s="9">
        <v>-8.810821</v>
      </c>
      <c r="J91" s="9">
        <v>-13.181652</v>
      </c>
      <c r="K91" s="9">
        <v>-0.914772</v>
      </c>
      <c r="M91" s="38">
        <f t="shared" si="13"/>
        <v>40770</v>
      </c>
      <c r="N91" s="9">
        <f t="shared" si="7"/>
        <v>-7.60392</v>
      </c>
      <c r="O91" s="9">
        <f t="shared" si="8"/>
        <v>-8.810821</v>
      </c>
      <c r="Q91">
        <f t="shared" si="9"/>
        <v>-11.706766</v>
      </c>
      <c r="R91">
        <f t="shared" si="10"/>
        <v>-13.181652</v>
      </c>
      <c r="T91">
        <f t="shared" si="11"/>
        <v>3.721295</v>
      </c>
      <c r="U91">
        <f t="shared" si="12"/>
        <v>-0.914772</v>
      </c>
    </row>
    <row r="92" spans="1:21" ht="14.25">
      <c r="A92" s="10">
        <v>40771</v>
      </c>
      <c r="B92" s="9">
        <v>54.41</v>
      </c>
      <c r="C92" s="9">
        <v>-8.060155</v>
      </c>
      <c r="D92" s="9">
        <v>-11.109296</v>
      </c>
      <c r="E92" s="9">
        <v>2.703394</v>
      </c>
      <c r="G92" s="10">
        <v>40771</v>
      </c>
      <c r="H92" s="11">
        <v>7798.59</v>
      </c>
      <c r="I92" s="9">
        <v>-9.053389</v>
      </c>
      <c r="J92" s="9">
        <v>-12.490532</v>
      </c>
      <c r="K92" s="9">
        <v>-1.796072</v>
      </c>
      <c r="M92" s="38">
        <f t="shared" si="13"/>
        <v>40771</v>
      </c>
      <c r="N92" s="9">
        <f t="shared" si="7"/>
        <v>-8.060155</v>
      </c>
      <c r="O92" s="9">
        <f t="shared" si="8"/>
        <v>-9.053389</v>
      </c>
      <c r="Q92">
        <f t="shared" si="9"/>
        <v>-11.109296</v>
      </c>
      <c r="R92">
        <f t="shared" si="10"/>
        <v>-12.490532</v>
      </c>
      <c r="T92">
        <f t="shared" si="11"/>
        <v>2.703394</v>
      </c>
      <c r="U92">
        <f t="shared" si="12"/>
        <v>-1.796072</v>
      </c>
    </row>
    <row r="93" spans="1:21" ht="14.25">
      <c r="A93" s="10">
        <v>40772</v>
      </c>
      <c r="B93" s="9">
        <v>53.98</v>
      </c>
      <c r="C93" s="9">
        <v>-8.786752</v>
      </c>
      <c r="D93" s="9">
        <v>-11.667485</v>
      </c>
      <c r="E93" s="9">
        <v>2.207073</v>
      </c>
      <c r="G93" s="10">
        <v>40772</v>
      </c>
      <c r="H93" s="11">
        <v>7741.76</v>
      </c>
      <c r="I93" s="9">
        <v>-9.716137</v>
      </c>
      <c r="J93" s="9">
        <v>-12.858154</v>
      </c>
      <c r="K93" s="9">
        <v>-2.387188</v>
      </c>
      <c r="M93" s="38">
        <f t="shared" si="13"/>
        <v>40772</v>
      </c>
      <c r="N93" s="9">
        <f t="shared" si="7"/>
        <v>-8.786752</v>
      </c>
      <c r="O93" s="9">
        <f t="shared" si="8"/>
        <v>-9.716137</v>
      </c>
      <c r="Q93">
        <f t="shared" si="9"/>
        <v>-11.667485</v>
      </c>
      <c r="R93">
        <f t="shared" si="10"/>
        <v>-12.858154</v>
      </c>
      <c r="T93">
        <f t="shared" si="11"/>
        <v>2.207073</v>
      </c>
      <c r="U93">
        <f t="shared" si="12"/>
        <v>-2.387188</v>
      </c>
    </row>
    <row r="94" spans="1:21" ht="14.25">
      <c r="A94" s="10">
        <v>40773</v>
      </c>
      <c r="B94" s="9">
        <v>53.15</v>
      </c>
      <c r="C94" s="9">
        <v>-9.670292</v>
      </c>
      <c r="D94" s="9">
        <v>-13.549122</v>
      </c>
      <c r="E94" s="9">
        <v>0.745575</v>
      </c>
      <c r="G94" s="10">
        <v>40773</v>
      </c>
      <c r="H94" s="11">
        <v>7614.97</v>
      </c>
      <c r="I94" s="9">
        <v>-10.8168</v>
      </c>
      <c r="J94" s="9">
        <v>-14.867454</v>
      </c>
      <c r="K94" s="9">
        <v>-3.901137</v>
      </c>
      <c r="M94" s="38">
        <f t="shared" si="13"/>
        <v>40773</v>
      </c>
      <c r="N94" s="9">
        <f t="shared" si="7"/>
        <v>-9.670292</v>
      </c>
      <c r="O94" s="9">
        <f t="shared" si="8"/>
        <v>-10.8168</v>
      </c>
      <c r="Q94">
        <f t="shared" si="9"/>
        <v>-13.549122</v>
      </c>
      <c r="R94">
        <f t="shared" si="10"/>
        <v>-14.867454</v>
      </c>
      <c r="T94">
        <f t="shared" si="11"/>
        <v>0.745575</v>
      </c>
      <c r="U94">
        <f t="shared" si="12"/>
        <v>-3.901137</v>
      </c>
    </row>
    <row r="95" spans="1:21" ht="14.25">
      <c r="A95" s="10">
        <v>40774</v>
      </c>
      <c r="B95" s="9">
        <v>51.44</v>
      </c>
      <c r="C95" s="9">
        <v>-12.531882</v>
      </c>
      <c r="D95" s="9">
        <v>-15.947712</v>
      </c>
      <c r="E95" s="9">
        <v>-2.86747</v>
      </c>
      <c r="G95" s="10">
        <v>40774</v>
      </c>
      <c r="H95" s="11">
        <v>7342.96</v>
      </c>
      <c r="I95" s="9">
        <v>-13.861227</v>
      </c>
      <c r="J95" s="9">
        <v>-17.428774</v>
      </c>
      <c r="K95" s="9">
        <v>-7.390395</v>
      </c>
      <c r="M95" s="38">
        <f t="shared" si="13"/>
        <v>40774</v>
      </c>
      <c r="N95" s="9">
        <f t="shared" si="7"/>
        <v>-12.531882</v>
      </c>
      <c r="O95" s="9">
        <f t="shared" si="8"/>
        <v>-13.861227</v>
      </c>
      <c r="Q95">
        <f t="shared" si="9"/>
        <v>-15.947712</v>
      </c>
      <c r="R95">
        <f t="shared" si="10"/>
        <v>-17.428774</v>
      </c>
      <c r="T95">
        <f t="shared" si="11"/>
        <v>-2.86747</v>
      </c>
      <c r="U95">
        <f t="shared" si="12"/>
        <v>-7.390395</v>
      </c>
    </row>
    <row r="96" spans="1:21" ht="14.25">
      <c r="A96" s="10">
        <v>40777</v>
      </c>
      <c r="B96" s="9">
        <v>51.54</v>
      </c>
      <c r="C96" s="9">
        <v>-15.494343</v>
      </c>
      <c r="D96" s="9">
        <v>-15.438884</v>
      </c>
      <c r="E96" s="9">
        <v>-2.430646</v>
      </c>
      <c r="G96" s="10">
        <v>40777</v>
      </c>
      <c r="H96" s="11">
        <v>7312.59</v>
      </c>
      <c r="I96" s="9">
        <v>-16.573611</v>
      </c>
      <c r="J96" s="9">
        <v>-17.250592</v>
      </c>
      <c r="K96" s="9">
        <v>-7.754459</v>
      </c>
      <c r="M96" s="38">
        <f t="shared" si="13"/>
        <v>40777</v>
      </c>
      <c r="N96" s="9">
        <f t="shared" si="7"/>
        <v>-15.494343</v>
      </c>
      <c r="O96" s="9">
        <f t="shared" si="8"/>
        <v>-16.573611</v>
      </c>
      <c r="Q96">
        <f t="shared" si="9"/>
        <v>-15.438884</v>
      </c>
      <c r="R96">
        <f t="shared" si="10"/>
        <v>-17.250592</v>
      </c>
      <c r="T96">
        <f t="shared" si="11"/>
        <v>-2.430646</v>
      </c>
      <c r="U96">
        <f t="shared" si="12"/>
        <v>-7.754459</v>
      </c>
    </row>
    <row r="97" spans="1:21" ht="14.25">
      <c r="A97" s="10">
        <v>40778</v>
      </c>
      <c r="B97" s="9">
        <v>53.13</v>
      </c>
      <c r="C97" s="9">
        <v>-12.887359</v>
      </c>
      <c r="D97" s="9">
        <v>-11.84669</v>
      </c>
      <c r="E97" s="9">
        <v>-0.111541</v>
      </c>
      <c r="G97" s="10">
        <v>40778</v>
      </c>
      <c r="H97" s="11">
        <v>7550.23</v>
      </c>
      <c r="I97" s="9">
        <v>-13.862472</v>
      </c>
      <c r="J97" s="9">
        <v>-13.687095</v>
      </c>
      <c r="K97" s="9">
        <v>-5.337309</v>
      </c>
      <c r="M97" s="38">
        <f t="shared" si="13"/>
        <v>40778</v>
      </c>
      <c r="N97" s="9">
        <f t="shared" si="7"/>
        <v>-12.887359</v>
      </c>
      <c r="O97" s="9">
        <f t="shared" si="8"/>
        <v>-13.862472</v>
      </c>
      <c r="Q97">
        <f t="shared" si="9"/>
        <v>-11.84669</v>
      </c>
      <c r="R97">
        <f t="shared" si="10"/>
        <v>-13.687095</v>
      </c>
      <c r="T97">
        <f t="shared" si="11"/>
        <v>-0.111541</v>
      </c>
      <c r="U97">
        <f t="shared" si="12"/>
        <v>-5.337309</v>
      </c>
    </row>
    <row r="98" spans="1:21" ht="14.25">
      <c r="A98" s="10">
        <v>40779</v>
      </c>
      <c r="B98" s="9">
        <v>52.91</v>
      </c>
      <c r="C98" s="9">
        <v>-13.248073</v>
      </c>
      <c r="D98" s="9">
        <v>-12.44415</v>
      </c>
      <c r="E98" s="9">
        <v>0.053605</v>
      </c>
      <c r="G98" s="10">
        <v>40779</v>
      </c>
      <c r="H98" s="11">
        <v>7502.93</v>
      </c>
      <c r="I98" s="9">
        <v>-14.402098</v>
      </c>
      <c r="J98" s="9">
        <v>-14.316956</v>
      </c>
      <c r="K98" s="9">
        <v>-5.512276</v>
      </c>
      <c r="M98" s="38">
        <f t="shared" si="13"/>
        <v>40779</v>
      </c>
      <c r="N98" s="9">
        <f t="shared" si="7"/>
        <v>-13.248073</v>
      </c>
      <c r="O98" s="9">
        <f t="shared" si="8"/>
        <v>-14.402098</v>
      </c>
      <c r="Q98">
        <f t="shared" si="9"/>
        <v>-12.44415</v>
      </c>
      <c r="R98">
        <f t="shared" si="10"/>
        <v>-14.316956</v>
      </c>
      <c r="T98">
        <f t="shared" si="11"/>
        <v>0.053605</v>
      </c>
      <c r="U98">
        <f t="shared" si="12"/>
        <v>-5.512276</v>
      </c>
    </row>
    <row r="99" spans="1:21" ht="14.25">
      <c r="A99" s="10">
        <v>40780</v>
      </c>
      <c r="B99" s="9">
        <v>52.46</v>
      </c>
      <c r="C99" s="9">
        <v>-13.375165</v>
      </c>
      <c r="D99" s="9">
        <v>-12.799202</v>
      </c>
      <c r="E99" s="9">
        <v>1.152126</v>
      </c>
      <c r="G99" s="10">
        <v>40780</v>
      </c>
      <c r="H99" s="11">
        <v>7410.87</v>
      </c>
      <c r="I99" s="9">
        <v>-14.655825</v>
      </c>
      <c r="J99" s="9">
        <v>-15.082003</v>
      </c>
      <c r="K99" s="9">
        <v>-4.214952</v>
      </c>
      <c r="M99" s="38">
        <f t="shared" si="13"/>
        <v>40780</v>
      </c>
      <c r="N99" s="9">
        <f t="shared" si="7"/>
        <v>-13.375165</v>
      </c>
      <c r="O99" s="9">
        <f t="shared" si="8"/>
        <v>-14.655825</v>
      </c>
      <c r="Q99">
        <f t="shared" si="9"/>
        <v>-12.799202</v>
      </c>
      <c r="R99">
        <f t="shared" si="10"/>
        <v>-15.082003</v>
      </c>
      <c r="T99">
        <f t="shared" si="11"/>
        <v>1.152126</v>
      </c>
      <c r="U99">
        <f t="shared" si="12"/>
        <v>-4.214952</v>
      </c>
    </row>
    <row r="100" spans="1:21" ht="14.25">
      <c r="A100" s="10">
        <v>40781</v>
      </c>
      <c r="B100" s="9">
        <v>52.96</v>
      </c>
      <c r="C100" s="9">
        <v>-13.942151</v>
      </c>
      <c r="D100" s="9">
        <v>-12.506195</v>
      </c>
      <c r="E100" s="9">
        <v>2.381944</v>
      </c>
      <c r="G100" s="10">
        <v>40781</v>
      </c>
      <c r="H100" s="11">
        <v>7445.1</v>
      </c>
      <c r="I100" s="9">
        <v>-15.341178</v>
      </c>
      <c r="J100" s="9">
        <v>-15.284921</v>
      </c>
      <c r="K100" s="9">
        <v>-3.181382</v>
      </c>
      <c r="M100" s="38">
        <f t="shared" si="13"/>
        <v>40781</v>
      </c>
      <c r="N100" s="9">
        <f t="shared" si="7"/>
        <v>-13.942151</v>
      </c>
      <c r="O100" s="9">
        <f t="shared" si="8"/>
        <v>-15.341178</v>
      </c>
      <c r="Q100">
        <f t="shared" si="9"/>
        <v>-12.506195</v>
      </c>
      <c r="R100">
        <f t="shared" si="10"/>
        <v>-15.284921</v>
      </c>
      <c r="T100">
        <f t="shared" si="11"/>
        <v>2.381944</v>
      </c>
      <c r="U100">
        <f t="shared" si="12"/>
        <v>-3.181382</v>
      </c>
    </row>
    <row r="101" spans="1:21" ht="14.25">
      <c r="A101" s="10">
        <v>40784</v>
      </c>
      <c r="B101" s="9">
        <v>53.83</v>
      </c>
      <c r="C101" s="9">
        <v>-10.492185</v>
      </c>
      <c r="D101" s="9">
        <v>-11.127621</v>
      </c>
      <c r="E101" s="9">
        <v>3.659205</v>
      </c>
      <c r="G101" s="10">
        <v>40784</v>
      </c>
      <c r="H101" s="11">
        <v>7578.01</v>
      </c>
      <c r="I101" s="9">
        <v>-12.333963</v>
      </c>
      <c r="J101" s="9">
        <v>-13.983995</v>
      </c>
      <c r="K101" s="9">
        <v>-1.876236</v>
      </c>
      <c r="M101" s="38">
        <f t="shared" si="13"/>
        <v>40784</v>
      </c>
      <c r="N101" s="9">
        <f t="shared" si="7"/>
        <v>-10.492185</v>
      </c>
      <c r="O101" s="9">
        <f t="shared" si="8"/>
        <v>-12.333963</v>
      </c>
      <c r="Q101">
        <f t="shared" si="9"/>
        <v>-11.127621</v>
      </c>
      <c r="R101">
        <f t="shared" si="10"/>
        <v>-13.983995</v>
      </c>
      <c r="T101">
        <f t="shared" si="11"/>
        <v>3.659205</v>
      </c>
      <c r="U101">
        <f t="shared" si="12"/>
        <v>-1.876236</v>
      </c>
    </row>
    <row r="102" spans="1:21" ht="14.25">
      <c r="A102" s="10">
        <v>40785</v>
      </c>
      <c r="B102" s="9">
        <v>54.26</v>
      </c>
      <c r="C102" s="9">
        <v>-9.777187</v>
      </c>
      <c r="D102" s="9">
        <v>-10.432486</v>
      </c>
      <c r="E102" s="9">
        <v>3.967505</v>
      </c>
      <c r="G102" s="10">
        <v>40785</v>
      </c>
      <c r="H102" s="11">
        <v>7646.19</v>
      </c>
      <c r="I102" s="9">
        <v>-11.545225</v>
      </c>
      <c r="J102" s="9">
        <v>-13.344659</v>
      </c>
      <c r="K102" s="9">
        <v>-1.227329</v>
      </c>
      <c r="M102" s="38">
        <f t="shared" si="13"/>
        <v>40785</v>
      </c>
      <c r="N102" s="9">
        <f t="shared" si="7"/>
        <v>-9.777187</v>
      </c>
      <c r="O102" s="9">
        <f t="shared" si="8"/>
        <v>-11.545225</v>
      </c>
      <c r="Q102">
        <f t="shared" si="9"/>
        <v>-10.432486</v>
      </c>
      <c r="R102">
        <f t="shared" si="10"/>
        <v>-13.344659</v>
      </c>
      <c r="T102">
        <f t="shared" si="11"/>
        <v>3.967505</v>
      </c>
      <c r="U102">
        <f t="shared" si="12"/>
        <v>-1.227329</v>
      </c>
    </row>
    <row r="103" spans="1:21" ht="14.25">
      <c r="A103" s="10">
        <v>40786</v>
      </c>
      <c r="B103" s="9">
        <v>55.08</v>
      </c>
      <c r="C103" s="9">
        <v>-8.413701</v>
      </c>
      <c r="D103" s="9">
        <v>-10.743802</v>
      </c>
      <c r="E103" s="9">
        <v>7.077401</v>
      </c>
      <c r="G103" s="10">
        <v>40786</v>
      </c>
      <c r="H103" s="11">
        <v>7741.36</v>
      </c>
      <c r="I103" s="9">
        <v>-10.444253</v>
      </c>
      <c r="J103" s="9">
        <v>-13.878098</v>
      </c>
      <c r="K103" s="9">
        <v>1.642272</v>
      </c>
      <c r="M103" s="38">
        <f t="shared" si="13"/>
        <v>40786</v>
      </c>
      <c r="N103" s="9">
        <f t="shared" si="7"/>
        <v>-8.413701</v>
      </c>
      <c r="O103" s="9">
        <f t="shared" si="8"/>
        <v>-10.444253</v>
      </c>
      <c r="Q103">
        <f t="shared" si="9"/>
        <v>-10.743802</v>
      </c>
      <c r="R103">
        <f t="shared" si="10"/>
        <v>-13.878098</v>
      </c>
      <c r="T103">
        <f t="shared" si="11"/>
        <v>7.077401</v>
      </c>
      <c r="U103">
        <f t="shared" si="12"/>
        <v>1.642272</v>
      </c>
    </row>
    <row r="104" spans="1:21" ht="14.25">
      <c r="A104" s="10">
        <v>40787</v>
      </c>
      <c r="B104" s="9">
        <v>55.27</v>
      </c>
      <c r="C104" s="9">
        <v>-8.553938</v>
      </c>
      <c r="D104" s="9">
        <v>-11.426282</v>
      </c>
      <c r="E104" s="9">
        <v>7.406615</v>
      </c>
      <c r="G104" s="10">
        <v>40787</v>
      </c>
      <c r="H104" s="11">
        <v>7757.76</v>
      </c>
      <c r="I104" s="9">
        <v>-10.844487</v>
      </c>
      <c r="J104" s="9">
        <v>-14.395714</v>
      </c>
      <c r="K104" s="9">
        <v>1.167281</v>
      </c>
      <c r="M104" s="38">
        <f t="shared" si="13"/>
        <v>40787</v>
      </c>
      <c r="N104" s="9">
        <f t="shared" si="7"/>
        <v>-8.553938</v>
      </c>
      <c r="O104" s="9">
        <f t="shared" si="8"/>
        <v>-10.844487</v>
      </c>
      <c r="Q104">
        <f t="shared" si="9"/>
        <v>-11.426282</v>
      </c>
      <c r="R104">
        <f t="shared" si="10"/>
        <v>-14.395714</v>
      </c>
      <c r="T104">
        <f t="shared" si="11"/>
        <v>7.406615</v>
      </c>
      <c r="U104">
        <f t="shared" si="12"/>
        <v>1.167281</v>
      </c>
    </row>
    <row r="105" spans="1:21" ht="14.25">
      <c r="A105" s="10">
        <v>40788</v>
      </c>
      <c r="B105" s="9">
        <v>55.17</v>
      </c>
      <c r="C105" s="9">
        <v>-7.292892</v>
      </c>
      <c r="D105" s="9">
        <v>-10.641399</v>
      </c>
      <c r="E105" s="9">
        <v>6.436681</v>
      </c>
      <c r="G105" s="10">
        <v>40788</v>
      </c>
      <c r="H105" s="11">
        <v>7757.06</v>
      </c>
      <c r="I105" s="9">
        <v>-9.641083</v>
      </c>
      <c r="J105" s="9">
        <v>-13.727623</v>
      </c>
      <c r="K105" s="9">
        <v>0.46938</v>
      </c>
      <c r="M105" s="38">
        <f t="shared" si="13"/>
        <v>40788</v>
      </c>
      <c r="N105" s="9">
        <f t="shared" si="7"/>
        <v>-7.292892</v>
      </c>
      <c r="O105" s="9">
        <f t="shared" si="8"/>
        <v>-9.641083</v>
      </c>
      <c r="Q105">
        <f t="shared" si="9"/>
        <v>-10.641399</v>
      </c>
      <c r="R105">
        <f t="shared" si="10"/>
        <v>-13.727623</v>
      </c>
      <c r="T105">
        <f t="shared" si="11"/>
        <v>6.436681</v>
      </c>
      <c r="U105">
        <f t="shared" si="12"/>
        <v>0.46938</v>
      </c>
    </row>
    <row r="106" spans="1:21" ht="14.25">
      <c r="A106" s="10">
        <v>40791</v>
      </c>
      <c r="B106" s="9">
        <v>53.63</v>
      </c>
      <c r="C106" s="9">
        <v>-1.830496</v>
      </c>
      <c r="D106" s="9">
        <v>-13.819701</v>
      </c>
      <c r="E106" s="9">
        <v>2.008641</v>
      </c>
      <c r="G106" s="10">
        <v>40791</v>
      </c>
      <c r="H106" s="11">
        <v>7551.57</v>
      </c>
      <c r="I106" s="9">
        <v>-3.839998</v>
      </c>
      <c r="J106" s="9">
        <v>-16.522924</v>
      </c>
      <c r="K106" s="9">
        <v>-3.558525</v>
      </c>
      <c r="M106" s="38">
        <f t="shared" si="13"/>
        <v>40791</v>
      </c>
      <c r="N106" s="9">
        <f t="shared" si="7"/>
        <v>-1.830496</v>
      </c>
      <c r="O106" s="9">
        <f t="shared" si="8"/>
        <v>-3.839998</v>
      </c>
      <c r="Q106">
        <f t="shared" si="9"/>
        <v>-13.819701</v>
      </c>
      <c r="R106">
        <f t="shared" si="10"/>
        <v>-16.522924</v>
      </c>
      <c r="T106">
        <f t="shared" si="11"/>
        <v>2.008641</v>
      </c>
      <c r="U106">
        <f t="shared" si="12"/>
        <v>-3.558525</v>
      </c>
    </row>
    <row r="107" spans="1:21" ht="14.25">
      <c r="A107" s="10">
        <v>40792</v>
      </c>
      <c r="B107" s="9">
        <v>52.39</v>
      </c>
      <c r="C107" s="9">
        <v>-4.100311</v>
      </c>
      <c r="D107" s="9">
        <v>-15.812309</v>
      </c>
      <c r="E107" s="9">
        <v>-0.749267</v>
      </c>
      <c r="G107" s="10">
        <v>40792</v>
      </c>
      <c r="H107" s="11">
        <v>7367.19</v>
      </c>
      <c r="I107" s="9">
        <v>-6.187851</v>
      </c>
      <c r="J107" s="9">
        <v>-18.56111</v>
      </c>
      <c r="K107" s="9">
        <v>-6.637477</v>
      </c>
      <c r="M107" s="38">
        <f t="shared" si="13"/>
        <v>40792</v>
      </c>
      <c r="N107" s="9">
        <f t="shared" si="7"/>
        <v>-4.100311</v>
      </c>
      <c r="O107" s="9">
        <f t="shared" si="8"/>
        <v>-6.187851</v>
      </c>
      <c r="Q107">
        <f t="shared" si="9"/>
        <v>-15.812309</v>
      </c>
      <c r="R107">
        <f t="shared" si="10"/>
        <v>-18.56111</v>
      </c>
      <c r="T107">
        <f t="shared" si="11"/>
        <v>-0.749267</v>
      </c>
      <c r="U107">
        <f t="shared" si="12"/>
        <v>-6.637477</v>
      </c>
    </row>
    <row r="108" spans="1:21" ht="14.25">
      <c r="A108" s="10">
        <v>40793</v>
      </c>
      <c r="B108" s="9">
        <v>53.65</v>
      </c>
      <c r="C108" s="9">
        <v>-1.793886</v>
      </c>
      <c r="D108" s="9">
        <v>-13.829104</v>
      </c>
      <c r="E108" s="9">
        <v>1.656269</v>
      </c>
      <c r="G108" s="10">
        <v>40793</v>
      </c>
      <c r="H108" s="11">
        <v>7529.01</v>
      </c>
      <c r="I108" s="9">
        <v>-4.127272</v>
      </c>
      <c r="J108" s="9">
        <v>-16.871736</v>
      </c>
      <c r="K108" s="9">
        <v>-4.507508</v>
      </c>
      <c r="M108" s="38">
        <f t="shared" si="13"/>
        <v>40793</v>
      </c>
      <c r="N108" s="9">
        <f t="shared" si="7"/>
        <v>-1.793886</v>
      </c>
      <c r="O108" s="9">
        <f t="shared" si="8"/>
        <v>-4.127272</v>
      </c>
      <c r="Q108">
        <f t="shared" si="9"/>
        <v>-13.829104</v>
      </c>
      <c r="R108">
        <f t="shared" si="10"/>
        <v>-16.871736</v>
      </c>
      <c r="T108">
        <f t="shared" si="11"/>
        <v>1.656269</v>
      </c>
      <c r="U108">
        <f t="shared" si="12"/>
        <v>-4.507508</v>
      </c>
    </row>
    <row r="109" spans="1:21" ht="14.25">
      <c r="A109" s="10">
        <v>40794</v>
      </c>
      <c r="B109" s="9">
        <v>53.75</v>
      </c>
      <c r="C109" s="9">
        <v>1.453379</v>
      </c>
      <c r="D109" s="9">
        <v>-13.152367</v>
      </c>
      <c r="E109" s="9">
        <v>2.218197</v>
      </c>
      <c r="G109" s="10">
        <v>40794</v>
      </c>
      <c r="H109" s="11">
        <v>7548.37</v>
      </c>
      <c r="I109" s="9">
        <v>-0.058654</v>
      </c>
      <c r="J109" s="9">
        <v>-16.199335</v>
      </c>
      <c r="K109" s="9">
        <v>-3.858464</v>
      </c>
      <c r="M109" s="38">
        <f t="shared" si="13"/>
        <v>40794</v>
      </c>
      <c r="N109" s="9">
        <f t="shared" si="7"/>
        <v>1.453379</v>
      </c>
      <c r="O109" s="9">
        <f t="shared" si="8"/>
        <v>-0.058654</v>
      </c>
      <c r="Q109">
        <f t="shared" si="9"/>
        <v>-13.152367</v>
      </c>
      <c r="R109">
        <f t="shared" si="10"/>
        <v>-16.199335</v>
      </c>
      <c r="T109">
        <f t="shared" si="11"/>
        <v>2.218197</v>
      </c>
      <c r="U109">
        <f t="shared" si="12"/>
        <v>-3.858464</v>
      </c>
    </row>
    <row r="110" spans="1:21" ht="14.25">
      <c r="A110" s="10">
        <v>40795</v>
      </c>
      <c r="B110" s="9">
        <v>54.26</v>
      </c>
      <c r="C110" s="9">
        <v>3.450906</v>
      </c>
      <c r="D110" s="9">
        <v>-12.257439</v>
      </c>
      <c r="E110" s="9">
        <v>3.131509</v>
      </c>
      <c r="G110" s="10">
        <v>40795</v>
      </c>
      <c r="H110" s="11">
        <v>7610.57</v>
      </c>
      <c r="I110" s="9">
        <v>1.567438</v>
      </c>
      <c r="J110" s="9">
        <v>-15.446942</v>
      </c>
      <c r="K110" s="9">
        <v>-2.871149</v>
      </c>
      <c r="M110" s="38">
        <f t="shared" si="13"/>
        <v>40795</v>
      </c>
      <c r="N110" s="9">
        <f t="shared" si="7"/>
        <v>3.450906</v>
      </c>
      <c r="O110" s="9">
        <f t="shared" si="8"/>
        <v>1.567438</v>
      </c>
      <c r="Q110">
        <f t="shared" si="9"/>
        <v>-12.257439</v>
      </c>
      <c r="R110">
        <f t="shared" si="10"/>
        <v>-15.446942</v>
      </c>
      <c r="T110">
        <f t="shared" si="11"/>
        <v>3.131509</v>
      </c>
      <c r="U110">
        <f t="shared" si="12"/>
        <v>-2.871149</v>
      </c>
    </row>
    <row r="111" spans="1:21" ht="14.25">
      <c r="A111" s="10">
        <v>40799</v>
      </c>
      <c r="B111" s="9">
        <v>52.51</v>
      </c>
      <c r="C111" s="9">
        <v>-1.51913</v>
      </c>
      <c r="D111" s="9">
        <v>-11.969824</v>
      </c>
      <c r="E111" s="9">
        <v>-4.018524</v>
      </c>
      <c r="G111" s="10">
        <v>40799</v>
      </c>
      <c r="H111" s="11">
        <v>7391.37</v>
      </c>
      <c r="I111" s="9">
        <v>-3.216569</v>
      </c>
      <c r="J111" s="9">
        <v>-15.167997</v>
      </c>
      <c r="K111" s="9">
        <v>-8.650402</v>
      </c>
      <c r="M111" s="38">
        <f t="shared" si="13"/>
        <v>40799</v>
      </c>
      <c r="N111" s="9">
        <f t="shared" si="7"/>
        <v>-1.51913</v>
      </c>
      <c r="O111" s="9">
        <f t="shared" si="8"/>
        <v>-3.216569</v>
      </c>
      <c r="Q111">
        <f t="shared" si="9"/>
        <v>-11.969824</v>
      </c>
      <c r="R111">
        <f t="shared" si="10"/>
        <v>-15.167997</v>
      </c>
      <c r="T111">
        <f t="shared" si="11"/>
        <v>-4.018524</v>
      </c>
      <c r="U111">
        <f t="shared" si="12"/>
        <v>-8.650402</v>
      </c>
    </row>
    <row r="112" spans="1:21" ht="14.25">
      <c r="A112" s="10">
        <v>40800</v>
      </c>
      <c r="B112" s="9">
        <v>51.48</v>
      </c>
      <c r="C112" s="9">
        <v>-3.450863</v>
      </c>
      <c r="D112" s="9">
        <v>-14.937211</v>
      </c>
      <c r="E112" s="9">
        <v>-6.345637</v>
      </c>
      <c r="G112" s="10">
        <v>40800</v>
      </c>
      <c r="H112" s="11">
        <v>7228.47</v>
      </c>
      <c r="I112" s="9">
        <v>-5.3496</v>
      </c>
      <c r="J112" s="9">
        <v>-18.130048</v>
      </c>
      <c r="K112" s="9">
        <v>-11.117355</v>
      </c>
      <c r="M112" s="38">
        <f t="shared" si="13"/>
        <v>40800</v>
      </c>
      <c r="N112" s="9">
        <f t="shared" si="7"/>
        <v>-3.450863</v>
      </c>
      <c r="O112" s="9">
        <f t="shared" si="8"/>
        <v>-5.3496</v>
      </c>
      <c r="Q112">
        <f t="shared" si="9"/>
        <v>-14.937211</v>
      </c>
      <c r="R112">
        <f t="shared" si="10"/>
        <v>-18.130048</v>
      </c>
      <c r="T112">
        <f t="shared" si="11"/>
        <v>-6.345637</v>
      </c>
      <c r="U112">
        <f t="shared" si="12"/>
        <v>-11.117355</v>
      </c>
    </row>
    <row r="113" spans="1:21" ht="14.25">
      <c r="A113" s="10">
        <v>40801</v>
      </c>
      <c r="B113" s="9">
        <v>52.63</v>
      </c>
      <c r="C113" s="9">
        <v>-3.749086</v>
      </c>
      <c r="D113" s="9">
        <v>-12.936311</v>
      </c>
      <c r="E113" s="9">
        <v>-4.504071</v>
      </c>
      <c r="G113" s="10">
        <v>40801</v>
      </c>
      <c r="H113" s="11">
        <v>7385.68</v>
      </c>
      <c r="I113" s="9">
        <v>-5.546596</v>
      </c>
      <c r="J113" s="9">
        <v>-16.370698</v>
      </c>
      <c r="K113" s="9">
        <v>-9.531567</v>
      </c>
      <c r="M113" s="38">
        <f t="shared" si="13"/>
        <v>40801</v>
      </c>
      <c r="N113" s="9">
        <f t="shared" si="7"/>
        <v>-3.749086</v>
      </c>
      <c r="O113" s="9">
        <f t="shared" si="8"/>
        <v>-5.546596</v>
      </c>
      <c r="Q113">
        <f t="shared" si="9"/>
        <v>-12.936311</v>
      </c>
      <c r="R113">
        <f t="shared" si="10"/>
        <v>-16.370698</v>
      </c>
      <c r="T113">
        <f t="shared" si="11"/>
        <v>-4.504071</v>
      </c>
      <c r="U113">
        <f t="shared" si="12"/>
        <v>-9.531567</v>
      </c>
    </row>
    <row r="114" spans="1:21" ht="14.25">
      <c r="A114" s="10">
        <v>40802</v>
      </c>
      <c r="B114" s="9">
        <v>53.92</v>
      </c>
      <c r="C114" s="9">
        <v>-0.90057</v>
      </c>
      <c r="D114" s="9">
        <v>-8.980419</v>
      </c>
      <c r="E114" s="9">
        <v>-1.319828</v>
      </c>
      <c r="G114" s="10">
        <v>40802</v>
      </c>
      <c r="H114" s="11">
        <v>7577.4</v>
      </c>
      <c r="I114" s="9">
        <v>-2.836282</v>
      </c>
      <c r="J114" s="9">
        <v>-12.44484</v>
      </c>
      <c r="K114" s="9">
        <v>-6.448964</v>
      </c>
      <c r="M114" s="38">
        <f t="shared" si="13"/>
        <v>40802</v>
      </c>
      <c r="N114" s="9">
        <f t="shared" si="7"/>
        <v>-0.90057</v>
      </c>
      <c r="O114" s="9">
        <f t="shared" si="8"/>
        <v>-2.836282</v>
      </c>
      <c r="Q114">
        <f t="shared" si="9"/>
        <v>-8.980419</v>
      </c>
      <c r="R114">
        <f t="shared" si="10"/>
        <v>-12.44484</v>
      </c>
      <c r="T114">
        <f t="shared" si="11"/>
        <v>-1.319828</v>
      </c>
      <c r="U114">
        <f t="shared" si="12"/>
        <v>-6.448964</v>
      </c>
    </row>
    <row r="115" spans="1:21" ht="14.25">
      <c r="A115" s="10">
        <v>40805</v>
      </c>
      <c r="B115" s="9">
        <v>53.27</v>
      </c>
      <c r="C115" s="9">
        <v>3.557543</v>
      </c>
      <c r="D115" s="9">
        <v>-9.604616</v>
      </c>
      <c r="E115" s="9">
        <v>-3.190802</v>
      </c>
      <c r="G115" s="10">
        <v>40805</v>
      </c>
      <c r="H115" s="11">
        <v>7480.88</v>
      </c>
      <c r="I115" s="9">
        <v>1.878262</v>
      </c>
      <c r="J115" s="9">
        <v>-13.37664</v>
      </c>
      <c r="K115" s="9">
        <v>-8.303783</v>
      </c>
      <c r="M115" s="38">
        <f t="shared" si="13"/>
        <v>40805</v>
      </c>
      <c r="N115" s="9">
        <f t="shared" si="7"/>
        <v>3.557543</v>
      </c>
      <c r="O115" s="9">
        <f t="shared" si="8"/>
        <v>1.878262</v>
      </c>
      <c r="Q115">
        <f t="shared" si="9"/>
        <v>-9.604616</v>
      </c>
      <c r="R115">
        <f t="shared" si="10"/>
        <v>-13.37664</v>
      </c>
      <c r="T115">
        <f t="shared" si="11"/>
        <v>-3.190802</v>
      </c>
      <c r="U115">
        <f t="shared" si="12"/>
        <v>-8.303783</v>
      </c>
    </row>
    <row r="116" spans="1:21" ht="14.25">
      <c r="A116" s="10">
        <v>40806</v>
      </c>
      <c r="B116" s="9">
        <v>53.34</v>
      </c>
      <c r="C116" s="9">
        <v>3.693624</v>
      </c>
      <c r="D116" s="9">
        <v>-8.851675</v>
      </c>
      <c r="E116" s="9">
        <v>-3.300143</v>
      </c>
      <c r="G116" s="10">
        <v>40806</v>
      </c>
      <c r="H116" s="11">
        <v>7492.85</v>
      </c>
      <c r="I116" s="9">
        <v>2.041275</v>
      </c>
      <c r="J116" s="9">
        <v>-12.165853</v>
      </c>
      <c r="K116" s="9">
        <v>-8.478239</v>
      </c>
      <c r="M116" s="38">
        <f t="shared" si="13"/>
        <v>40806</v>
      </c>
      <c r="N116" s="9">
        <f t="shared" si="7"/>
        <v>3.693624</v>
      </c>
      <c r="O116" s="9">
        <f t="shared" si="8"/>
        <v>2.041275</v>
      </c>
      <c r="Q116">
        <f t="shared" si="9"/>
        <v>-8.851675</v>
      </c>
      <c r="R116">
        <f t="shared" si="10"/>
        <v>-12.165853</v>
      </c>
      <c r="T116">
        <f t="shared" si="11"/>
        <v>-3.300143</v>
      </c>
      <c r="U116">
        <f t="shared" si="12"/>
        <v>-8.478239</v>
      </c>
    </row>
    <row r="117" spans="1:21" ht="14.25">
      <c r="A117" s="10">
        <v>40807</v>
      </c>
      <c r="B117" s="9">
        <v>53.64</v>
      </c>
      <c r="C117" s="9">
        <v>4.276827</v>
      </c>
      <c r="D117" s="9">
        <v>-9.100153</v>
      </c>
      <c r="E117" s="9">
        <v>-2.874782</v>
      </c>
      <c r="G117" s="10">
        <v>40807</v>
      </c>
      <c r="H117" s="11">
        <v>7535.88</v>
      </c>
      <c r="I117" s="9">
        <v>2.627278</v>
      </c>
      <c r="J117" s="9">
        <v>-12.349232</v>
      </c>
      <c r="K117" s="9">
        <v>-8.05866</v>
      </c>
      <c r="M117" s="38">
        <f t="shared" si="13"/>
        <v>40807</v>
      </c>
      <c r="N117" s="9">
        <f t="shared" si="7"/>
        <v>4.276827</v>
      </c>
      <c r="O117" s="9">
        <f t="shared" si="8"/>
        <v>2.627278</v>
      </c>
      <c r="Q117">
        <f t="shared" si="9"/>
        <v>-9.100153</v>
      </c>
      <c r="R117">
        <f t="shared" si="10"/>
        <v>-12.349232</v>
      </c>
      <c r="T117">
        <f t="shared" si="11"/>
        <v>-2.874782</v>
      </c>
      <c r="U117">
        <f t="shared" si="12"/>
        <v>-8.05866</v>
      </c>
    </row>
    <row r="118" spans="1:21" ht="14.25">
      <c r="A118" s="10">
        <v>40808</v>
      </c>
      <c r="B118" s="9">
        <v>51.92</v>
      </c>
      <c r="C118" s="9">
        <v>0.737291</v>
      </c>
      <c r="D118" s="9">
        <v>-12.074513</v>
      </c>
      <c r="E118" s="9">
        <v>-5.989162</v>
      </c>
      <c r="G118" s="10">
        <v>40808</v>
      </c>
      <c r="H118" s="11">
        <v>7305.5</v>
      </c>
      <c r="I118" s="9">
        <v>-0.096956</v>
      </c>
      <c r="J118" s="9">
        <v>-15.259644</v>
      </c>
      <c r="K118" s="9">
        <v>-10.869406</v>
      </c>
      <c r="M118" s="38">
        <f t="shared" si="13"/>
        <v>40808</v>
      </c>
      <c r="N118" s="9">
        <f t="shared" si="7"/>
        <v>0.737291</v>
      </c>
      <c r="O118" s="9">
        <f t="shared" si="8"/>
        <v>-0.096956</v>
      </c>
      <c r="Q118">
        <f t="shared" si="9"/>
        <v>-12.074513</v>
      </c>
      <c r="R118">
        <f t="shared" si="10"/>
        <v>-15.259644</v>
      </c>
      <c r="T118">
        <f t="shared" si="11"/>
        <v>-5.989162</v>
      </c>
      <c r="U118">
        <f t="shared" si="12"/>
        <v>-10.869406</v>
      </c>
    </row>
    <row r="119" spans="1:21" ht="14.25">
      <c r="A119" s="10">
        <v>40809</v>
      </c>
      <c r="B119" s="9">
        <v>50.13</v>
      </c>
      <c r="C119" s="9">
        <v>-5.646527</v>
      </c>
      <c r="D119" s="9">
        <v>-14.439324</v>
      </c>
      <c r="E119" s="9">
        <v>-9.356535</v>
      </c>
      <c r="G119" s="10">
        <v>40809</v>
      </c>
      <c r="H119" s="11">
        <v>7046.22</v>
      </c>
      <c r="I119" s="9">
        <v>-6.675426</v>
      </c>
      <c r="J119" s="9">
        <v>-17.754293</v>
      </c>
      <c r="K119" s="9">
        <v>-14.097097</v>
      </c>
      <c r="M119" s="38">
        <f t="shared" si="13"/>
        <v>40809</v>
      </c>
      <c r="N119" s="9">
        <f t="shared" si="7"/>
        <v>-5.646527</v>
      </c>
      <c r="O119" s="9">
        <f t="shared" si="8"/>
        <v>-6.675426</v>
      </c>
      <c r="Q119">
        <f t="shared" si="9"/>
        <v>-14.439324</v>
      </c>
      <c r="R119">
        <f t="shared" si="10"/>
        <v>-17.754293</v>
      </c>
      <c r="T119">
        <f t="shared" si="11"/>
        <v>-9.356535</v>
      </c>
      <c r="U119">
        <f t="shared" si="12"/>
        <v>-14.097097</v>
      </c>
    </row>
    <row r="120" spans="1:21" ht="14.25">
      <c r="A120" s="10">
        <v>40812</v>
      </c>
      <c r="B120" s="9">
        <v>49.25</v>
      </c>
      <c r="C120" s="9">
        <v>-7.005287</v>
      </c>
      <c r="D120" s="9">
        <v>-15.130105</v>
      </c>
      <c r="E120" s="9">
        <v>-10.449529</v>
      </c>
      <c r="G120" s="10">
        <v>40812</v>
      </c>
      <c r="H120" s="11">
        <v>6877.12</v>
      </c>
      <c r="I120" s="9">
        <v>-7.62891</v>
      </c>
      <c r="J120" s="9">
        <v>-19.403996</v>
      </c>
      <c r="K120" s="9">
        <v>-15.789886</v>
      </c>
      <c r="M120" s="38">
        <f t="shared" si="13"/>
        <v>40812</v>
      </c>
      <c r="N120" s="9">
        <f t="shared" si="7"/>
        <v>-7.005287</v>
      </c>
      <c r="O120" s="9">
        <f t="shared" si="8"/>
        <v>-7.62891</v>
      </c>
      <c r="Q120">
        <f t="shared" si="9"/>
        <v>-15.130105</v>
      </c>
      <c r="R120">
        <f t="shared" si="10"/>
        <v>-19.403996</v>
      </c>
      <c r="T120">
        <f t="shared" si="11"/>
        <v>-10.449529</v>
      </c>
      <c r="U120">
        <f t="shared" si="12"/>
        <v>-15.789886</v>
      </c>
    </row>
    <row r="121" spans="1:21" ht="14.25">
      <c r="A121" s="10">
        <v>40813</v>
      </c>
      <c r="B121" s="9">
        <v>50.94</v>
      </c>
      <c r="C121" s="9">
        <v>-3.814199</v>
      </c>
      <c r="D121" s="9">
        <v>-11.654527</v>
      </c>
      <c r="E121" s="9">
        <v>-7.747574</v>
      </c>
      <c r="G121" s="10">
        <v>40813</v>
      </c>
      <c r="H121" s="11">
        <v>7089.95</v>
      </c>
      <c r="I121" s="9">
        <v>-4.770252</v>
      </c>
      <c r="J121" s="9">
        <v>-16.590394</v>
      </c>
      <c r="K121" s="9">
        <v>-13.447899</v>
      </c>
      <c r="M121" s="38">
        <f t="shared" si="13"/>
        <v>40813</v>
      </c>
      <c r="N121" s="9">
        <f t="shared" si="7"/>
        <v>-3.814199</v>
      </c>
      <c r="O121" s="9">
        <f t="shared" si="8"/>
        <v>-4.770252</v>
      </c>
      <c r="Q121">
        <f t="shared" si="9"/>
        <v>-11.654527</v>
      </c>
      <c r="R121">
        <f t="shared" si="10"/>
        <v>-16.590394</v>
      </c>
      <c r="T121">
        <f t="shared" si="11"/>
        <v>-7.747574</v>
      </c>
      <c r="U121">
        <f t="shared" si="12"/>
        <v>-13.447899</v>
      </c>
    </row>
    <row r="122" spans="1:21" ht="14.25">
      <c r="A122" s="10">
        <v>40814</v>
      </c>
      <c r="B122" s="9">
        <v>51.37</v>
      </c>
      <c r="C122" s="9">
        <v>-3.002266</v>
      </c>
      <c r="D122" s="9">
        <v>-10.691933</v>
      </c>
      <c r="E122" s="9">
        <v>-7.082099</v>
      </c>
      <c r="G122" s="10">
        <v>40814</v>
      </c>
      <c r="H122" s="11">
        <v>7146.98</v>
      </c>
      <c r="I122" s="9">
        <v>-4.004244</v>
      </c>
      <c r="J122" s="9">
        <v>-15.708244</v>
      </c>
      <c r="K122" s="9">
        <v>-12.72932</v>
      </c>
      <c r="M122" s="38">
        <f t="shared" si="13"/>
        <v>40814</v>
      </c>
      <c r="N122" s="9">
        <f t="shared" si="7"/>
        <v>-3.002266</v>
      </c>
      <c r="O122" s="9">
        <f t="shared" si="8"/>
        <v>-4.004244</v>
      </c>
      <c r="Q122">
        <f t="shared" si="9"/>
        <v>-10.691933</v>
      </c>
      <c r="R122">
        <f t="shared" si="10"/>
        <v>-15.708244</v>
      </c>
      <c r="T122">
        <f t="shared" si="11"/>
        <v>-7.082099</v>
      </c>
      <c r="U122">
        <f t="shared" si="12"/>
        <v>-12.72932</v>
      </c>
    </row>
    <row r="123" spans="1:21" ht="14.25">
      <c r="A123" s="10">
        <v>40815</v>
      </c>
      <c r="B123" s="9">
        <v>51.51</v>
      </c>
      <c r="C123" s="9">
        <v>-4.309864</v>
      </c>
      <c r="D123" s="9">
        <v>-11.933664</v>
      </c>
      <c r="E123" s="9">
        <v>-7.264322</v>
      </c>
      <c r="G123" s="10">
        <v>40815</v>
      </c>
      <c r="H123" s="11">
        <v>7182.61</v>
      </c>
      <c r="I123" s="9">
        <v>-5.217729</v>
      </c>
      <c r="J123" s="9">
        <v>-16.221957</v>
      </c>
      <c r="K123" s="9">
        <v>-12.841817</v>
      </c>
      <c r="M123" s="38">
        <f t="shared" si="13"/>
        <v>40815</v>
      </c>
      <c r="N123" s="9">
        <f t="shared" si="7"/>
        <v>-4.309864</v>
      </c>
      <c r="O123" s="9">
        <f t="shared" si="8"/>
        <v>-5.217729</v>
      </c>
      <c r="Q123">
        <f t="shared" si="9"/>
        <v>-11.933664</v>
      </c>
      <c r="R123">
        <f t="shared" si="10"/>
        <v>-16.221957</v>
      </c>
      <c r="T123">
        <f t="shared" si="11"/>
        <v>-7.264322</v>
      </c>
      <c r="U123">
        <f t="shared" si="12"/>
        <v>-12.841817</v>
      </c>
    </row>
    <row r="124" spans="1:21" ht="14.25">
      <c r="A124" s="10">
        <v>40816</v>
      </c>
      <c r="B124" s="9">
        <v>51.84</v>
      </c>
      <c r="C124" s="9">
        <v>-5.882353</v>
      </c>
      <c r="D124" s="9">
        <v>-12.373225</v>
      </c>
      <c r="E124" s="9">
        <v>-6.686361</v>
      </c>
      <c r="G124" s="10">
        <v>40816</v>
      </c>
      <c r="H124" s="11">
        <v>7225.38</v>
      </c>
      <c r="I124" s="9">
        <v>-6.665237</v>
      </c>
      <c r="J124" s="9">
        <v>-16.494599</v>
      </c>
      <c r="K124" s="9">
        <v>-12.289719</v>
      </c>
      <c r="M124" s="38">
        <f t="shared" si="13"/>
        <v>40816</v>
      </c>
      <c r="N124" s="9">
        <f t="shared" si="7"/>
        <v>-5.882353</v>
      </c>
      <c r="O124" s="9">
        <f t="shared" si="8"/>
        <v>-6.665237</v>
      </c>
      <c r="Q124">
        <f t="shared" si="9"/>
        <v>-12.373225</v>
      </c>
      <c r="R124">
        <f t="shared" si="10"/>
        <v>-16.494599</v>
      </c>
      <c r="T124">
        <f t="shared" si="11"/>
        <v>-6.686361</v>
      </c>
      <c r="U124">
        <f t="shared" si="12"/>
        <v>-12.289719</v>
      </c>
    </row>
    <row r="125" spans="1:21" ht="14.25">
      <c r="A125" s="10">
        <v>40819</v>
      </c>
      <c r="B125" s="9">
        <v>50.27</v>
      </c>
      <c r="C125" s="9">
        <v>-8.881639</v>
      </c>
      <c r="D125" s="9">
        <v>-15.978606</v>
      </c>
      <c r="E125" s="9">
        <v>-9.449724</v>
      </c>
      <c r="G125" s="10">
        <v>40819</v>
      </c>
      <c r="H125" s="11">
        <v>7013.97</v>
      </c>
      <c r="I125" s="9">
        <v>-9.579531</v>
      </c>
      <c r="J125" s="9">
        <v>-19.746974</v>
      </c>
      <c r="K125" s="9">
        <v>-14.922163</v>
      </c>
      <c r="M125" s="38">
        <f t="shared" si="13"/>
        <v>40819</v>
      </c>
      <c r="N125" s="9">
        <f t="shared" si="7"/>
        <v>-8.881639</v>
      </c>
      <c r="O125" s="9">
        <f t="shared" si="8"/>
        <v>-9.579531</v>
      </c>
      <c r="Q125">
        <f t="shared" si="9"/>
        <v>-15.978606</v>
      </c>
      <c r="R125">
        <f t="shared" si="10"/>
        <v>-19.746974</v>
      </c>
      <c r="T125">
        <f t="shared" si="11"/>
        <v>-9.449724</v>
      </c>
      <c r="U125">
        <f t="shared" si="12"/>
        <v>-14.922163</v>
      </c>
    </row>
    <row r="126" spans="1:21" ht="14.25">
      <c r="A126" s="10">
        <v>40820</v>
      </c>
      <c r="B126" s="9">
        <v>50.55</v>
      </c>
      <c r="C126" s="9">
        <v>-8.374116</v>
      </c>
      <c r="D126" s="9">
        <v>-15.974069</v>
      </c>
      <c r="E126" s="9">
        <v>-8.929594</v>
      </c>
      <c r="G126" s="10">
        <v>40820</v>
      </c>
      <c r="H126" s="11">
        <v>7047.87</v>
      </c>
      <c r="I126" s="9">
        <v>-9.14251</v>
      </c>
      <c r="J126" s="9">
        <v>-19.67983</v>
      </c>
      <c r="K126" s="9">
        <v>-14.530869</v>
      </c>
      <c r="M126" s="38">
        <f t="shared" si="13"/>
        <v>40820</v>
      </c>
      <c r="N126" s="9">
        <f t="shared" si="7"/>
        <v>-8.374116</v>
      </c>
      <c r="O126" s="9">
        <f t="shared" si="8"/>
        <v>-9.14251</v>
      </c>
      <c r="Q126">
        <f t="shared" si="9"/>
        <v>-15.974069</v>
      </c>
      <c r="R126">
        <f t="shared" si="10"/>
        <v>-19.67983</v>
      </c>
      <c r="T126">
        <f t="shared" si="11"/>
        <v>-8.929594</v>
      </c>
      <c r="U126">
        <f t="shared" si="12"/>
        <v>-14.530869</v>
      </c>
    </row>
    <row r="127" spans="1:21" ht="14.25">
      <c r="A127" s="10">
        <v>40821</v>
      </c>
      <c r="B127" s="9">
        <v>50.18</v>
      </c>
      <c r="C127" s="9">
        <v>-6.432967</v>
      </c>
      <c r="D127" s="9">
        <v>-16.686037</v>
      </c>
      <c r="E127" s="9">
        <v>-8.933652</v>
      </c>
      <c r="G127" s="10">
        <v>40821</v>
      </c>
      <c r="H127" s="11">
        <v>6989.15</v>
      </c>
      <c r="I127" s="9">
        <v>-7.447723</v>
      </c>
      <c r="J127" s="9">
        <v>-20.437159</v>
      </c>
      <c r="K127" s="9">
        <v>-14.770933</v>
      </c>
      <c r="M127" s="38">
        <f t="shared" si="13"/>
        <v>40821</v>
      </c>
      <c r="N127" s="9">
        <f t="shared" si="7"/>
        <v>-6.432967</v>
      </c>
      <c r="O127" s="9">
        <f t="shared" si="8"/>
        <v>-7.447723</v>
      </c>
      <c r="Q127">
        <f t="shared" si="9"/>
        <v>-16.686037</v>
      </c>
      <c r="R127">
        <f t="shared" si="10"/>
        <v>-20.437159</v>
      </c>
      <c r="T127">
        <f t="shared" si="11"/>
        <v>-8.933652</v>
      </c>
      <c r="U127">
        <f t="shared" si="12"/>
        <v>-14.770933</v>
      </c>
    </row>
    <row r="128" spans="1:21" ht="14.25">
      <c r="A128" s="10">
        <v>40822</v>
      </c>
      <c r="B128" s="9">
        <v>51.27</v>
      </c>
      <c r="C128" s="9">
        <v>-2.137813</v>
      </c>
      <c r="D128" s="9">
        <v>-15.618828</v>
      </c>
      <c r="E128" s="9">
        <v>-7.855906</v>
      </c>
      <c r="G128" s="10">
        <v>40822</v>
      </c>
      <c r="H128" s="11">
        <v>7132</v>
      </c>
      <c r="I128" s="9">
        <v>-3.192398</v>
      </c>
      <c r="J128" s="9">
        <v>-19.179007</v>
      </c>
      <c r="K128" s="9">
        <v>-13.906637</v>
      </c>
      <c r="M128" s="38">
        <f t="shared" si="13"/>
        <v>40822</v>
      </c>
      <c r="N128" s="9">
        <f t="shared" si="7"/>
        <v>-2.137813</v>
      </c>
      <c r="O128" s="9">
        <f t="shared" si="8"/>
        <v>-3.192398</v>
      </c>
      <c r="Q128">
        <f t="shared" si="9"/>
        <v>-15.618828</v>
      </c>
      <c r="R128">
        <f t="shared" si="10"/>
        <v>-19.179007</v>
      </c>
      <c r="T128">
        <f t="shared" si="11"/>
        <v>-7.855906</v>
      </c>
      <c r="U128">
        <f t="shared" si="12"/>
        <v>-13.906637</v>
      </c>
    </row>
    <row r="129" spans="1:21" ht="14.25">
      <c r="A129" s="10">
        <v>40823</v>
      </c>
      <c r="B129" s="9">
        <v>51.8</v>
      </c>
      <c r="C129" s="9">
        <v>-3.448276</v>
      </c>
      <c r="D129" s="9">
        <v>-13.881962</v>
      </c>
      <c r="E129" s="9">
        <v>-6.887283</v>
      </c>
      <c r="G129" s="10">
        <v>40823</v>
      </c>
      <c r="H129" s="11">
        <v>7211.96</v>
      </c>
      <c r="I129" s="9">
        <v>-4.211045</v>
      </c>
      <c r="J129" s="9">
        <v>-17.797621</v>
      </c>
      <c r="K129" s="9">
        <v>-12.940251</v>
      </c>
      <c r="M129" s="38">
        <f t="shared" si="13"/>
        <v>40823</v>
      </c>
      <c r="N129" s="9">
        <f t="shared" si="7"/>
        <v>-3.448276</v>
      </c>
      <c r="O129" s="9">
        <f t="shared" si="8"/>
        <v>-4.211045</v>
      </c>
      <c r="Q129">
        <f t="shared" si="9"/>
        <v>-13.881962</v>
      </c>
      <c r="R129">
        <f t="shared" si="10"/>
        <v>-17.797621</v>
      </c>
      <c r="T129">
        <f t="shared" si="11"/>
        <v>-6.887283</v>
      </c>
      <c r="U129">
        <f t="shared" si="12"/>
        <v>-12.940251</v>
      </c>
    </row>
    <row r="130" spans="1:21" ht="14.25">
      <c r="A130" s="10">
        <v>40827</v>
      </c>
      <c r="B130" s="9">
        <v>53.16</v>
      </c>
      <c r="C130" s="9">
        <v>-2.027276</v>
      </c>
      <c r="D130" s="9">
        <v>-10.850243</v>
      </c>
      <c r="E130" s="9">
        <v>-3.085894</v>
      </c>
      <c r="G130" s="10">
        <v>40827</v>
      </c>
      <c r="H130" s="11">
        <v>7398.71</v>
      </c>
      <c r="I130" s="9">
        <v>-2.78376</v>
      </c>
      <c r="J130" s="9">
        <v>-14.622224</v>
      </c>
      <c r="K130" s="9">
        <v>-9.515383</v>
      </c>
      <c r="M130" s="38">
        <f t="shared" si="13"/>
        <v>40827</v>
      </c>
      <c r="N130" s="9">
        <f t="shared" si="7"/>
        <v>-2.027276</v>
      </c>
      <c r="O130" s="9">
        <f t="shared" si="8"/>
        <v>-2.78376</v>
      </c>
      <c r="Q130">
        <f t="shared" si="9"/>
        <v>-10.850243</v>
      </c>
      <c r="R130">
        <f t="shared" si="10"/>
        <v>-14.622224</v>
      </c>
      <c r="T130">
        <f t="shared" si="11"/>
        <v>-3.085894</v>
      </c>
      <c r="U130">
        <f t="shared" si="12"/>
        <v>-9.515383</v>
      </c>
    </row>
    <row r="131" spans="1:21" ht="14.25">
      <c r="A131" s="10">
        <v>40828</v>
      </c>
      <c r="B131" s="9">
        <v>52.95</v>
      </c>
      <c r="C131" s="9">
        <v>-2.414302</v>
      </c>
      <c r="D131" s="9">
        <v>-9.347714</v>
      </c>
      <c r="E131" s="9">
        <v>-2.182797</v>
      </c>
      <c r="G131" s="10">
        <v>40828</v>
      </c>
      <c r="H131" s="11">
        <v>7382.35</v>
      </c>
      <c r="I131" s="9">
        <v>-2.998724</v>
      </c>
      <c r="J131" s="9">
        <v>-13.056868</v>
      </c>
      <c r="K131" s="9">
        <v>-8.7497</v>
      </c>
      <c r="M131" s="38">
        <f t="shared" si="13"/>
        <v>40828</v>
      </c>
      <c r="N131" s="9">
        <f aca="true" t="shared" si="14" ref="N131:N194">VLOOKUP($M131,XX_TEJ06,3,FALSE)</f>
        <v>-2.414302</v>
      </c>
      <c r="O131" s="9">
        <f aca="true" t="shared" si="15" ref="O131:O194">VLOOKUP($M131,XX_TEJ7,3,FALSE)</f>
        <v>-2.998724</v>
      </c>
      <c r="Q131">
        <f aca="true" t="shared" si="16" ref="Q131:Q194">VLOOKUP($M131,XX_TEJ06,4,FALSE)</f>
        <v>-9.347714</v>
      </c>
      <c r="R131">
        <f aca="true" t="shared" si="17" ref="R131:R194">VLOOKUP($M131,XX_TEJ7,4,FALSE)</f>
        <v>-13.056868</v>
      </c>
      <c r="T131">
        <f aca="true" t="shared" si="18" ref="T131:T194">VLOOKUP($M131,XX_TEJ06,5,FALSE)</f>
        <v>-2.182797</v>
      </c>
      <c r="U131">
        <f aca="true" t="shared" si="19" ref="U131:U194">VLOOKUP($M131,XX_TEJ7,5,FALSE)</f>
        <v>-8.7497</v>
      </c>
    </row>
    <row r="132" spans="1:21" ht="14.25">
      <c r="A132" s="10">
        <v>40829</v>
      </c>
      <c r="B132" s="9">
        <v>53.18</v>
      </c>
      <c r="C132" s="9">
        <v>1.275947</v>
      </c>
      <c r="D132" s="9">
        <v>-9.341971</v>
      </c>
      <c r="E132" s="9">
        <v>-2.105666</v>
      </c>
      <c r="G132" s="10">
        <v>40829</v>
      </c>
      <c r="H132" s="11">
        <v>7428.33</v>
      </c>
      <c r="I132" s="9">
        <v>0.500043</v>
      </c>
      <c r="J132" s="9">
        <v>-12.484949</v>
      </c>
      <c r="K132" s="9">
        <v>-8.367564</v>
      </c>
      <c r="M132" s="38">
        <f aca="true" t="shared" si="20" ref="M132:M195">A132</f>
        <v>40829</v>
      </c>
      <c r="N132" s="9">
        <f t="shared" si="14"/>
        <v>1.275947</v>
      </c>
      <c r="O132" s="9">
        <f t="shared" si="15"/>
        <v>0.500043</v>
      </c>
      <c r="Q132">
        <f t="shared" si="16"/>
        <v>-9.341971</v>
      </c>
      <c r="R132">
        <f t="shared" si="17"/>
        <v>-12.484949</v>
      </c>
      <c r="T132">
        <f t="shared" si="18"/>
        <v>-2.105666</v>
      </c>
      <c r="U132">
        <f t="shared" si="19"/>
        <v>-8.367564</v>
      </c>
    </row>
    <row r="133" spans="1:21" ht="14.25">
      <c r="A133" s="10">
        <v>40830</v>
      </c>
      <c r="B133" s="9">
        <v>52.62</v>
      </c>
      <c r="C133" s="9">
        <v>2.214452</v>
      </c>
      <c r="D133" s="9">
        <v>-10.494982</v>
      </c>
      <c r="E133" s="9">
        <v>-4.688495</v>
      </c>
      <c r="G133" s="10">
        <v>40830</v>
      </c>
      <c r="H133" s="11">
        <v>7358.08</v>
      </c>
      <c r="I133" s="9">
        <v>1.793049</v>
      </c>
      <c r="J133" s="9">
        <v>-13.244</v>
      </c>
      <c r="K133" s="9">
        <v>-10.436069</v>
      </c>
      <c r="M133" s="38">
        <f t="shared" si="20"/>
        <v>40830</v>
      </c>
      <c r="N133" s="9">
        <f t="shared" si="14"/>
        <v>2.214452</v>
      </c>
      <c r="O133" s="9">
        <f t="shared" si="15"/>
        <v>1.793049</v>
      </c>
      <c r="Q133">
        <f t="shared" si="16"/>
        <v>-10.494982</v>
      </c>
      <c r="R133">
        <f t="shared" si="17"/>
        <v>-13.244</v>
      </c>
      <c r="T133">
        <f t="shared" si="18"/>
        <v>-4.688495</v>
      </c>
      <c r="U133">
        <f t="shared" si="19"/>
        <v>-10.436069</v>
      </c>
    </row>
    <row r="134" spans="1:21" ht="14.25">
      <c r="A134" s="10">
        <v>40833</v>
      </c>
      <c r="B134" s="9">
        <v>53.4</v>
      </c>
      <c r="C134" s="9">
        <v>-0.964392</v>
      </c>
      <c r="D134" s="9">
        <v>-9.766813</v>
      </c>
      <c r="E134" s="9">
        <v>-3.241966</v>
      </c>
      <c r="G134" s="10">
        <v>40833</v>
      </c>
      <c r="H134" s="11">
        <v>7461.12</v>
      </c>
      <c r="I134" s="9">
        <v>-1.534563</v>
      </c>
      <c r="J134" s="9">
        <v>-12.988941</v>
      </c>
      <c r="K134" s="9">
        <v>-9.069504</v>
      </c>
      <c r="M134" s="38">
        <f t="shared" si="20"/>
        <v>40833</v>
      </c>
      <c r="N134" s="9">
        <f t="shared" si="14"/>
        <v>-0.964392</v>
      </c>
      <c r="O134" s="9">
        <f t="shared" si="15"/>
        <v>-1.534563</v>
      </c>
      <c r="Q134">
        <f t="shared" si="16"/>
        <v>-9.766813</v>
      </c>
      <c r="R134">
        <f t="shared" si="17"/>
        <v>-12.988941</v>
      </c>
      <c r="T134">
        <f t="shared" si="18"/>
        <v>-3.241966</v>
      </c>
      <c r="U134">
        <f t="shared" si="19"/>
        <v>-9.069504</v>
      </c>
    </row>
    <row r="135" spans="1:21" ht="14.25">
      <c r="A135" s="10">
        <v>40834</v>
      </c>
      <c r="B135" s="9">
        <v>52.59</v>
      </c>
      <c r="C135" s="9">
        <v>-2.466617</v>
      </c>
      <c r="D135" s="9">
        <v>-10.622026</v>
      </c>
      <c r="E135" s="9">
        <v>-2.7269</v>
      </c>
      <c r="G135" s="10">
        <v>40834</v>
      </c>
      <c r="H135" s="11">
        <v>7359.48</v>
      </c>
      <c r="I135" s="9">
        <v>-2.875921</v>
      </c>
      <c r="J135" s="9">
        <v>-13.808987</v>
      </c>
      <c r="K135" s="9">
        <v>-8.697432</v>
      </c>
      <c r="M135" s="38">
        <f t="shared" si="20"/>
        <v>40834</v>
      </c>
      <c r="N135" s="9">
        <f t="shared" si="14"/>
        <v>-2.466617</v>
      </c>
      <c r="O135" s="9">
        <f t="shared" si="15"/>
        <v>-2.875921</v>
      </c>
      <c r="Q135">
        <f t="shared" si="16"/>
        <v>-10.622026</v>
      </c>
      <c r="R135">
        <f t="shared" si="17"/>
        <v>-13.808987</v>
      </c>
      <c r="T135">
        <f t="shared" si="18"/>
        <v>-2.7269</v>
      </c>
      <c r="U135">
        <f t="shared" si="19"/>
        <v>-8.697432</v>
      </c>
    </row>
    <row r="136" spans="1:21" ht="14.25">
      <c r="A136" s="10">
        <v>40835</v>
      </c>
      <c r="B136" s="9">
        <v>52.58</v>
      </c>
      <c r="C136" s="9">
        <v>-1.295288</v>
      </c>
      <c r="D136" s="9">
        <v>-10.593436</v>
      </c>
      <c r="E136" s="9">
        <v>-2.606832</v>
      </c>
      <c r="G136" s="10">
        <v>40835</v>
      </c>
      <c r="H136" s="11">
        <v>7353.37</v>
      </c>
      <c r="I136" s="9">
        <v>-1.704479</v>
      </c>
      <c r="J136" s="9">
        <v>-13.739109</v>
      </c>
      <c r="K136" s="9">
        <v>-8.610989</v>
      </c>
      <c r="M136" s="38">
        <f t="shared" si="20"/>
        <v>40835</v>
      </c>
      <c r="N136" s="9">
        <f t="shared" si="14"/>
        <v>-1.295288</v>
      </c>
      <c r="O136" s="9">
        <f t="shared" si="15"/>
        <v>-1.704479</v>
      </c>
      <c r="Q136">
        <f t="shared" si="16"/>
        <v>-10.593436</v>
      </c>
      <c r="R136">
        <f t="shared" si="17"/>
        <v>-13.739109</v>
      </c>
      <c r="T136">
        <f t="shared" si="18"/>
        <v>-2.606832</v>
      </c>
      <c r="U136">
        <f t="shared" si="19"/>
        <v>-8.610989</v>
      </c>
    </row>
    <row r="137" spans="1:21" ht="14.25">
      <c r="A137" s="10">
        <v>40836</v>
      </c>
      <c r="B137" s="9">
        <v>51.8</v>
      </c>
      <c r="C137" s="9">
        <v>-2.887139</v>
      </c>
      <c r="D137" s="9">
        <v>-14.295169</v>
      </c>
      <c r="E137" s="9">
        <v>-5.132914</v>
      </c>
      <c r="G137" s="10">
        <v>40836</v>
      </c>
      <c r="H137" s="11">
        <v>7244.32</v>
      </c>
      <c r="I137" s="9">
        <v>-3.316895</v>
      </c>
      <c r="J137" s="9">
        <v>-16.790965</v>
      </c>
      <c r="K137" s="9">
        <v>-10.834968</v>
      </c>
      <c r="M137" s="38">
        <f t="shared" si="20"/>
        <v>40836</v>
      </c>
      <c r="N137" s="9">
        <f t="shared" si="14"/>
        <v>-2.887139</v>
      </c>
      <c r="O137" s="9">
        <f t="shared" si="15"/>
        <v>-3.316895</v>
      </c>
      <c r="Q137">
        <f t="shared" si="16"/>
        <v>-14.295169</v>
      </c>
      <c r="R137">
        <f t="shared" si="17"/>
        <v>-16.790965</v>
      </c>
      <c r="T137">
        <f t="shared" si="18"/>
        <v>-5.132914</v>
      </c>
      <c r="U137">
        <f t="shared" si="19"/>
        <v>-10.834968</v>
      </c>
    </row>
    <row r="138" spans="1:21" ht="14.25">
      <c r="A138" s="10">
        <v>40837</v>
      </c>
      <c r="B138" s="9">
        <v>51.91</v>
      </c>
      <c r="C138" s="9">
        <v>-3.225205</v>
      </c>
      <c r="D138" s="9">
        <v>-14.410552</v>
      </c>
      <c r="E138" s="9">
        <v>-4.948196</v>
      </c>
      <c r="G138" s="10">
        <v>40837</v>
      </c>
      <c r="H138" s="11">
        <v>7254.51</v>
      </c>
      <c r="I138" s="9">
        <v>-3.733738</v>
      </c>
      <c r="J138" s="9">
        <v>-16.778783</v>
      </c>
      <c r="K138" s="9">
        <v>-10.782133</v>
      </c>
      <c r="M138" s="38">
        <f t="shared" si="20"/>
        <v>40837</v>
      </c>
      <c r="N138" s="9">
        <f t="shared" si="14"/>
        <v>-3.225205</v>
      </c>
      <c r="O138" s="9">
        <f t="shared" si="15"/>
        <v>-3.733738</v>
      </c>
      <c r="Q138">
        <f t="shared" si="16"/>
        <v>-14.410552</v>
      </c>
      <c r="R138">
        <f t="shared" si="17"/>
        <v>-16.778783</v>
      </c>
      <c r="T138">
        <f t="shared" si="18"/>
        <v>-4.948196</v>
      </c>
      <c r="U138">
        <f t="shared" si="19"/>
        <v>-10.782133</v>
      </c>
    </row>
    <row r="139" spans="1:21" ht="14.25">
      <c r="A139" s="10">
        <v>40840</v>
      </c>
      <c r="B139" s="9">
        <v>53.52</v>
      </c>
      <c r="C139" s="9">
        <v>6.762418</v>
      </c>
      <c r="D139" s="9">
        <v>-12.247909</v>
      </c>
      <c r="E139" s="9">
        <v>-2.549162</v>
      </c>
      <c r="G139" s="10">
        <v>40840</v>
      </c>
      <c r="H139" s="11">
        <v>7470.3</v>
      </c>
      <c r="I139" s="9">
        <v>6.018546</v>
      </c>
      <c r="J139" s="9">
        <v>-14.774361</v>
      </c>
      <c r="K139" s="9">
        <v>-8.542543</v>
      </c>
      <c r="M139" s="38">
        <f t="shared" si="20"/>
        <v>40840</v>
      </c>
      <c r="N139" s="9">
        <f t="shared" si="14"/>
        <v>6.762418</v>
      </c>
      <c r="O139" s="9">
        <f t="shared" si="15"/>
        <v>6.018546</v>
      </c>
      <c r="Q139">
        <f t="shared" si="16"/>
        <v>-12.247909</v>
      </c>
      <c r="R139">
        <f t="shared" si="17"/>
        <v>-14.774361</v>
      </c>
      <c r="T139">
        <f t="shared" si="18"/>
        <v>-2.549162</v>
      </c>
      <c r="U139">
        <f t="shared" si="19"/>
        <v>-8.542543</v>
      </c>
    </row>
    <row r="140" spans="1:21" ht="14.25">
      <c r="A140" s="10">
        <v>40841</v>
      </c>
      <c r="B140" s="9">
        <v>53.69</v>
      </c>
      <c r="C140" s="9">
        <v>7.101536</v>
      </c>
      <c r="D140" s="9">
        <v>-11.344122</v>
      </c>
      <c r="E140" s="9">
        <v>-4.090747</v>
      </c>
      <c r="G140" s="10">
        <v>40841</v>
      </c>
      <c r="H140" s="11">
        <v>7491.21</v>
      </c>
      <c r="I140" s="9">
        <v>6.315301</v>
      </c>
      <c r="J140" s="9">
        <v>-13.730623</v>
      </c>
      <c r="K140" s="9">
        <v>-9.820296</v>
      </c>
      <c r="M140" s="38">
        <f t="shared" si="20"/>
        <v>40841</v>
      </c>
      <c r="N140" s="9">
        <f t="shared" si="14"/>
        <v>7.101536</v>
      </c>
      <c r="O140" s="9">
        <f t="shared" si="15"/>
        <v>6.315301</v>
      </c>
      <c r="Q140">
        <f t="shared" si="16"/>
        <v>-11.344122</v>
      </c>
      <c r="R140">
        <f t="shared" si="17"/>
        <v>-13.730623</v>
      </c>
      <c r="T140">
        <f t="shared" si="18"/>
        <v>-4.090747</v>
      </c>
      <c r="U140">
        <f t="shared" si="19"/>
        <v>-9.820296</v>
      </c>
    </row>
    <row r="141" spans="1:21" ht="14.25">
      <c r="A141" s="10">
        <v>40842</v>
      </c>
      <c r="B141" s="9">
        <v>51.99</v>
      </c>
      <c r="C141" s="9">
        <v>9.541974</v>
      </c>
      <c r="D141" s="9">
        <v>-12.334381</v>
      </c>
      <c r="E141" s="9">
        <v>-4.106964</v>
      </c>
      <c r="G141" s="10">
        <v>40842</v>
      </c>
      <c r="H141" s="11">
        <v>7535.82</v>
      </c>
      <c r="I141" s="9">
        <v>9.578137</v>
      </c>
      <c r="J141" s="9">
        <v>-14.309594</v>
      </c>
      <c r="K141" s="9">
        <v>-9.677427</v>
      </c>
      <c r="M141" s="38">
        <f t="shared" si="20"/>
        <v>40842</v>
      </c>
      <c r="N141" s="9">
        <f t="shared" si="14"/>
        <v>9.541974</v>
      </c>
      <c r="O141" s="9">
        <f t="shared" si="15"/>
        <v>9.578137</v>
      </c>
      <c r="Q141">
        <f t="shared" si="16"/>
        <v>-12.334381</v>
      </c>
      <c r="R141">
        <f t="shared" si="17"/>
        <v>-14.309594</v>
      </c>
      <c r="T141">
        <f t="shared" si="18"/>
        <v>-4.106964</v>
      </c>
      <c r="U141">
        <f t="shared" si="19"/>
        <v>-9.677427</v>
      </c>
    </row>
    <row r="142" spans="1:21" ht="14.25">
      <c r="A142" s="10">
        <v>40843</v>
      </c>
      <c r="B142" s="9">
        <v>52.06</v>
      </c>
      <c r="C142" s="9">
        <v>6.050374</v>
      </c>
      <c r="D142" s="9">
        <v>-11.98752</v>
      </c>
      <c r="E142" s="9">
        <v>-3.428566</v>
      </c>
      <c r="G142" s="10">
        <v>40843</v>
      </c>
      <c r="H142" s="11">
        <v>7565.21</v>
      </c>
      <c r="I142" s="9">
        <v>6.703291</v>
      </c>
      <c r="J142" s="9">
        <v>-14.202228</v>
      </c>
      <c r="K142" s="9">
        <v>-8.75439</v>
      </c>
      <c r="M142" s="38">
        <f t="shared" si="20"/>
        <v>40843</v>
      </c>
      <c r="N142" s="9">
        <f t="shared" si="14"/>
        <v>6.050374</v>
      </c>
      <c r="O142" s="9">
        <f t="shared" si="15"/>
        <v>6.703291</v>
      </c>
      <c r="Q142">
        <f t="shared" si="16"/>
        <v>-11.98752</v>
      </c>
      <c r="R142">
        <f t="shared" si="17"/>
        <v>-14.202228</v>
      </c>
      <c r="T142">
        <f t="shared" si="18"/>
        <v>-3.428566</v>
      </c>
      <c r="U142">
        <f t="shared" si="19"/>
        <v>-8.75439</v>
      </c>
    </row>
    <row r="143" spans="1:21" ht="14.25">
      <c r="A143" s="10">
        <v>40844</v>
      </c>
      <c r="B143" s="9">
        <v>52.59</v>
      </c>
      <c r="C143" s="9">
        <v>6.233278</v>
      </c>
      <c r="D143" s="9">
        <v>-10.493628</v>
      </c>
      <c r="E143" s="9">
        <v>-3.309647</v>
      </c>
      <c r="G143" s="10">
        <v>40844</v>
      </c>
      <c r="H143" s="11">
        <v>7616.06</v>
      </c>
      <c r="I143" s="9">
        <v>6.563332</v>
      </c>
      <c r="J143" s="9">
        <v>-13.130076</v>
      </c>
      <c r="K143" s="9">
        <v>-8.833919</v>
      </c>
      <c r="M143" s="38">
        <f t="shared" si="20"/>
        <v>40844</v>
      </c>
      <c r="N143" s="9">
        <f t="shared" si="14"/>
        <v>6.233278</v>
      </c>
      <c r="O143" s="9">
        <f t="shared" si="15"/>
        <v>6.563332</v>
      </c>
      <c r="Q143">
        <f t="shared" si="16"/>
        <v>-10.493628</v>
      </c>
      <c r="R143">
        <f t="shared" si="17"/>
        <v>-13.130076</v>
      </c>
      <c r="T143">
        <f t="shared" si="18"/>
        <v>-3.309647</v>
      </c>
      <c r="U143">
        <f t="shared" si="19"/>
        <v>-8.833919</v>
      </c>
    </row>
    <row r="144" spans="1:21" ht="14.25">
      <c r="A144" s="10">
        <v>40847</v>
      </c>
      <c r="B144" s="9">
        <v>52.48</v>
      </c>
      <c r="C144" s="9">
        <v>5.049941</v>
      </c>
      <c r="D144" s="9">
        <v>-9.448139</v>
      </c>
      <c r="E144" s="9">
        <v>-2.753769</v>
      </c>
      <c r="G144" s="10">
        <v>40847</v>
      </c>
      <c r="H144" s="11">
        <v>7587.69</v>
      </c>
      <c r="I144" s="9">
        <v>5.014408</v>
      </c>
      <c r="J144" s="9">
        <v>-12.221981</v>
      </c>
      <c r="K144" s="9">
        <v>-8.439633</v>
      </c>
      <c r="M144" s="38">
        <f t="shared" si="20"/>
        <v>40847</v>
      </c>
      <c r="N144" s="9">
        <f t="shared" si="14"/>
        <v>5.049941</v>
      </c>
      <c r="O144" s="9">
        <f t="shared" si="15"/>
        <v>5.014408</v>
      </c>
      <c r="Q144">
        <f t="shared" si="16"/>
        <v>-9.448139</v>
      </c>
      <c r="R144">
        <f t="shared" si="17"/>
        <v>-12.221981</v>
      </c>
      <c r="T144">
        <f t="shared" si="18"/>
        <v>-2.753769</v>
      </c>
      <c r="U144">
        <f t="shared" si="19"/>
        <v>-8.439633</v>
      </c>
    </row>
    <row r="145" spans="1:21" ht="14.25">
      <c r="A145" s="10">
        <v>40848</v>
      </c>
      <c r="B145" s="9">
        <v>52.62</v>
      </c>
      <c r="C145" s="9">
        <v>5.330181</v>
      </c>
      <c r="D145" s="9">
        <v>-9.657237</v>
      </c>
      <c r="E145" s="9">
        <v>-3.935317</v>
      </c>
      <c r="G145" s="10">
        <v>40848</v>
      </c>
      <c r="H145" s="11">
        <v>7622.01</v>
      </c>
      <c r="I145" s="9">
        <v>5.4894</v>
      </c>
      <c r="J145" s="9">
        <v>-12.404584</v>
      </c>
      <c r="K145" s="9">
        <v>-9.042513</v>
      </c>
      <c r="M145" s="38">
        <f t="shared" si="20"/>
        <v>40848</v>
      </c>
      <c r="N145" s="9">
        <f t="shared" si="14"/>
        <v>5.330181</v>
      </c>
      <c r="O145" s="9">
        <f t="shared" si="15"/>
        <v>5.4894</v>
      </c>
      <c r="Q145">
        <f t="shared" si="16"/>
        <v>-9.657237</v>
      </c>
      <c r="R145">
        <f t="shared" si="17"/>
        <v>-12.404584</v>
      </c>
      <c r="T145">
        <f t="shared" si="18"/>
        <v>-3.935317</v>
      </c>
      <c r="U145">
        <f t="shared" si="19"/>
        <v>-9.042513</v>
      </c>
    </row>
    <row r="146" spans="1:21" ht="14.25">
      <c r="A146" s="10">
        <v>40849</v>
      </c>
      <c r="B146" s="9">
        <v>52.4</v>
      </c>
      <c r="C146" s="9">
        <v>4.889804</v>
      </c>
      <c r="D146" s="9">
        <v>-8.629013</v>
      </c>
      <c r="E146" s="9">
        <v>-4.083834</v>
      </c>
      <c r="G146" s="10">
        <v>40849</v>
      </c>
      <c r="H146" s="11">
        <v>7598.45</v>
      </c>
      <c r="I146" s="9">
        <v>5.163327</v>
      </c>
      <c r="J146" s="9">
        <v>-11.488668</v>
      </c>
      <c r="K146" s="9">
        <v>-8.943457</v>
      </c>
      <c r="M146" s="38">
        <f t="shared" si="20"/>
        <v>40849</v>
      </c>
      <c r="N146" s="9">
        <f t="shared" si="14"/>
        <v>4.889804</v>
      </c>
      <c r="O146" s="9">
        <f t="shared" si="15"/>
        <v>5.163327</v>
      </c>
      <c r="Q146">
        <f t="shared" si="16"/>
        <v>-8.629013</v>
      </c>
      <c r="R146">
        <f t="shared" si="17"/>
        <v>-11.488668</v>
      </c>
      <c r="T146">
        <f t="shared" si="18"/>
        <v>-4.083834</v>
      </c>
      <c r="U146">
        <f t="shared" si="19"/>
        <v>-8.943457</v>
      </c>
    </row>
    <row r="147" spans="1:21" ht="14.25">
      <c r="A147" s="10">
        <v>40850</v>
      </c>
      <c r="B147" s="9">
        <v>51.36</v>
      </c>
      <c r="C147" s="9">
        <v>6.018855</v>
      </c>
      <c r="D147" s="9">
        <v>-8.927412</v>
      </c>
      <c r="E147" s="9">
        <v>-5.987514</v>
      </c>
      <c r="G147" s="10">
        <v>40850</v>
      </c>
      <c r="H147" s="11">
        <v>7460.31</v>
      </c>
      <c r="I147" s="9">
        <v>6.363586</v>
      </c>
      <c r="J147" s="9">
        <v>-11.783925</v>
      </c>
      <c r="K147" s="9">
        <v>-10.05064</v>
      </c>
      <c r="M147" s="38">
        <f t="shared" si="20"/>
        <v>40850</v>
      </c>
      <c r="N147" s="9">
        <f t="shared" si="14"/>
        <v>6.018855</v>
      </c>
      <c r="O147" s="9">
        <f t="shared" si="15"/>
        <v>6.363586</v>
      </c>
      <c r="Q147">
        <f t="shared" si="16"/>
        <v>-8.927412</v>
      </c>
      <c r="R147">
        <f t="shared" si="17"/>
        <v>-11.783925</v>
      </c>
      <c r="T147">
        <f t="shared" si="18"/>
        <v>-5.987514</v>
      </c>
      <c r="U147">
        <f t="shared" si="19"/>
        <v>-10.05064</v>
      </c>
    </row>
    <row r="148" spans="1:21" ht="14.25">
      <c r="A148" s="10">
        <v>40851</v>
      </c>
      <c r="B148" s="9">
        <v>52.3</v>
      </c>
      <c r="C148" s="9">
        <v>7.361237</v>
      </c>
      <c r="D148" s="9">
        <v>-5.877375</v>
      </c>
      <c r="E148" s="9">
        <v>-4.98756</v>
      </c>
      <c r="G148" s="10">
        <v>40851</v>
      </c>
      <c r="H148" s="11">
        <v>7603.23</v>
      </c>
      <c r="I148" s="9">
        <v>7.879828</v>
      </c>
      <c r="J148" s="9">
        <v>-8.585029</v>
      </c>
      <c r="K148" s="9">
        <v>-9.028877</v>
      </c>
      <c r="M148" s="38">
        <f t="shared" si="20"/>
        <v>40851</v>
      </c>
      <c r="N148" s="9">
        <f t="shared" si="14"/>
        <v>7.361237</v>
      </c>
      <c r="O148" s="9">
        <f t="shared" si="15"/>
        <v>7.879828</v>
      </c>
      <c r="Q148">
        <f t="shared" si="16"/>
        <v>-5.877375</v>
      </c>
      <c r="R148">
        <f t="shared" si="17"/>
        <v>-8.585029</v>
      </c>
      <c r="T148">
        <f t="shared" si="18"/>
        <v>-4.98756</v>
      </c>
      <c r="U148">
        <f t="shared" si="19"/>
        <v>-9.028877</v>
      </c>
    </row>
    <row r="149" spans="1:21" ht="14.25">
      <c r="A149" s="10">
        <v>40854</v>
      </c>
      <c r="B149" s="9">
        <v>52.43</v>
      </c>
      <c r="C149" s="9">
        <v>5.030898</v>
      </c>
      <c r="D149" s="9">
        <v>-0.410022</v>
      </c>
      <c r="E149" s="9">
        <v>-5.725169</v>
      </c>
      <c r="G149" s="10">
        <v>40854</v>
      </c>
      <c r="H149" s="17">
        <v>7621.72</v>
      </c>
      <c r="I149" s="9">
        <v>5.681673</v>
      </c>
      <c r="J149" s="9">
        <v>-2.946723</v>
      </c>
      <c r="K149" s="9">
        <v>-9.795085</v>
      </c>
      <c r="M149" s="38">
        <f t="shared" si="20"/>
        <v>40854</v>
      </c>
      <c r="N149" s="9">
        <f t="shared" si="14"/>
        <v>5.030898</v>
      </c>
      <c r="O149" s="9">
        <f t="shared" si="15"/>
        <v>5.681673</v>
      </c>
      <c r="Q149">
        <f t="shared" si="16"/>
        <v>-0.410022</v>
      </c>
      <c r="R149">
        <f t="shared" si="17"/>
        <v>-2.946723</v>
      </c>
      <c r="T149">
        <f t="shared" si="18"/>
        <v>-5.725169</v>
      </c>
      <c r="U149">
        <f t="shared" si="19"/>
        <v>-9.795085</v>
      </c>
    </row>
    <row r="150" spans="1:21" ht="14.25">
      <c r="A150" s="10">
        <v>40855</v>
      </c>
      <c r="B150" s="9">
        <v>52.29</v>
      </c>
      <c r="C150" s="9">
        <v>4.750441</v>
      </c>
      <c r="D150" s="9">
        <v>2.417381</v>
      </c>
      <c r="E150" s="9">
        <v>-5.715502</v>
      </c>
      <c r="G150" s="10">
        <v>40855</v>
      </c>
      <c r="H150" s="11">
        <v>7600.79</v>
      </c>
      <c r="I150" s="9">
        <v>5.391461</v>
      </c>
      <c r="J150" s="9">
        <v>0.635393</v>
      </c>
      <c r="K150" s="9">
        <v>-9.842621</v>
      </c>
      <c r="M150" s="38">
        <f t="shared" si="20"/>
        <v>40855</v>
      </c>
      <c r="N150" s="9">
        <f t="shared" si="14"/>
        <v>4.750441</v>
      </c>
      <c r="O150" s="9">
        <f t="shared" si="15"/>
        <v>5.391461</v>
      </c>
      <c r="Q150">
        <f t="shared" si="16"/>
        <v>2.417381</v>
      </c>
      <c r="R150">
        <f t="shared" si="17"/>
        <v>0.635393</v>
      </c>
      <c r="T150">
        <f t="shared" si="18"/>
        <v>-5.715502</v>
      </c>
      <c r="U150">
        <f t="shared" si="19"/>
        <v>-9.842621</v>
      </c>
    </row>
    <row r="151" spans="1:21" ht="14.25">
      <c r="A151" s="10">
        <v>40856</v>
      </c>
      <c r="B151" s="9">
        <v>52.03</v>
      </c>
      <c r="C151" s="9">
        <v>4.229594</v>
      </c>
      <c r="D151" s="9">
        <v>2.937902</v>
      </c>
      <c r="E151" s="9">
        <v>-6.298282</v>
      </c>
      <c r="G151" s="10">
        <v>40856</v>
      </c>
      <c r="H151" s="11">
        <v>7561.86</v>
      </c>
      <c r="I151" s="9">
        <v>4.851663</v>
      </c>
      <c r="J151" s="9">
        <v>0.917375</v>
      </c>
      <c r="K151" s="9">
        <v>-10.464228</v>
      </c>
      <c r="M151" s="38">
        <f t="shared" si="20"/>
        <v>40856</v>
      </c>
      <c r="N151" s="9">
        <f t="shared" si="14"/>
        <v>4.229594</v>
      </c>
      <c r="O151" s="9">
        <f t="shared" si="15"/>
        <v>4.851663</v>
      </c>
      <c r="Q151">
        <f t="shared" si="16"/>
        <v>2.937902</v>
      </c>
      <c r="R151">
        <f t="shared" si="17"/>
        <v>0.917375</v>
      </c>
      <c r="T151">
        <f t="shared" si="18"/>
        <v>-6.298282</v>
      </c>
      <c r="U151">
        <f t="shared" si="19"/>
        <v>-10.464228</v>
      </c>
    </row>
    <row r="152" spans="1:21" ht="14.25">
      <c r="A152" s="10">
        <v>40857</v>
      </c>
      <c r="B152" s="9">
        <v>50.46</v>
      </c>
      <c r="C152" s="9">
        <v>1.084476</v>
      </c>
      <c r="D152" s="9">
        <v>-3.284524</v>
      </c>
      <c r="E152" s="9">
        <v>-9.283162</v>
      </c>
      <c r="G152" s="10">
        <v>40857</v>
      </c>
      <c r="H152" s="11">
        <v>7308.68</v>
      </c>
      <c r="I152" s="9">
        <v>1.341106</v>
      </c>
      <c r="J152" s="9">
        <v>-5.527693</v>
      </c>
      <c r="K152" s="9">
        <v>-13.513194</v>
      </c>
      <c r="M152" s="38">
        <f t="shared" si="20"/>
        <v>40857</v>
      </c>
      <c r="N152" s="9">
        <f t="shared" si="14"/>
        <v>1.084476</v>
      </c>
      <c r="O152" s="9">
        <f t="shared" si="15"/>
        <v>1.341106</v>
      </c>
      <c r="Q152">
        <f t="shared" si="16"/>
        <v>-3.284524</v>
      </c>
      <c r="R152">
        <f t="shared" si="17"/>
        <v>-5.527693</v>
      </c>
      <c r="T152">
        <f t="shared" si="18"/>
        <v>-9.283162</v>
      </c>
      <c r="U152">
        <f t="shared" si="19"/>
        <v>-13.513194</v>
      </c>
    </row>
    <row r="153" spans="1:21" ht="14.25">
      <c r="A153" s="10">
        <v>40858</v>
      </c>
      <c r="B153" s="9">
        <v>50.98</v>
      </c>
      <c r="C153" s="9">
        <v>-0.486537</v>
      </c>
      <c r="D153" s="9">
        <v>-2.323935</v>
      </c>
      <c r="E153" s="9">
        <v>-7.805234</v>
      </c>
      <c r="G153" s="10">
        <v>40858</v>
      </c>
      <c r="H153" s="11">
        <v>7367.29</v>
      </c>
      <c r="I153" s="9">
        <v>-0.424669</v>
      </c>
      <c r="J153" s="9">
        <v>-4.557532</v>
      </c>
      <c r="K153" s="9">
        <v>-12.678278</v>
      </c>
      <c r="M153" s="38">
        <f t="shared" si="20"/>
        <v>40858</v>
      </c>
      <c r="N153" s="9">
        <f t="shared" si="14"/>
        <v>-0.486537</v>
      </c>
      <c r="O153" s="9">
        <f t="shared" si="15"/>
        <v>-0.424669</v>
      </c>
      <c r="Q153">
        <f t="shared" si="16"/>
        <v>-2.323935</v>
      </c>
      <c r="R153">
        <f t="shared" si="17"/>
        <v>-4.557532</v>
      </c>
      <c r="T153">
        <f t="shared" si="18"/>
        <v>-7.805234</v>
      </c>
      <c r="U153">
        <f t="shared" si="19"/>
        <v>-12.678278</v>
      </c>
    </row>
    <row r="154" spans="1:21" ht="14.25">
      <c r="A154" s="10">
        <v>40861</v>
      </c>
      <c r="B154" s="9">
        <v>52.2</v>
      </c>
      <c r="C154" s="9">
        <v>2.940587</v>
      </c>
      <c r="D154" s="9">
        <v>1.589154</v>
      </c>
      <c r="E154" s="9">
        <v>-4.128608</v>
      </c>
      <c r="G154" s="10">
        <v>40861</v>
      </c>
      <c r="H154" s="11">
        <v>7525.65</v>
      </c>
      <c r="I154" s="9">
        <v>2.27736</v>
      </c>
      <c r="J154" s="9">
        <v>-1.458291</v>
      </c>
      <c r="K154" s="9">
        <v>-9.504512</v>
      </c>
      <c r="M154" s="38">
        <f t="shared" si="20"/>
        <v>40861</v>
      </c>
      <c r="N154" s="9">
        <f t="shared" si="14"/>
        <v>2.940587</v>
      </c>
      <c r="O154" s="9">
        <f t="shared" si="15"/>
        <v>2.27736</v>
      </c>
      <c r="Q154">
        <f t="shared" si="16"/>
        <v>1.589154</v>
      </c>
      <c r="R154">
        <f t="shared" si="17"/>
        <v>-1.458291</v>
      </c>
      <c r="T154">
        <f t="shared" si="18"/>
        <v>-4.128608</v>
      </c>
      <c r="U154">
        <f t="shared" si="19"/>
        <v>-9.504512</v>
      </c>
    </row>
    <row r="155" spans="1:21" ht="14.25">
      <c r="A155" s="10">
        <v>40862</v>
      </c>
      <c r="B155" s="9">
        <v>52.02</v>
      </c>
      <c r="C155" s="9">
        <v>2.585619</v>
      </c>
      <c r="D155" s="9">
        <v>-1.279165</v>
      </c>
      <c r="E155" s="9">
        <v>-4.068682</v>
      </c>
      <c r="G155" s="10">
        <v>40862</v>
      </c>
      <c r="H155" s="11">
        <v>7491.06</v>
      </c>
      <c r="I155" s="9">
        <v>1.807265</v>
      </c>
      <c r="J155" s="9">
        <v>-4.198921</v>
      </c>
      <c r="K155" s="9">
        <v>-9.096248</v>
      </c>
      <c r="M155" s="38">
        <f t="shared" si="20"/>
        <v>40862</v>
      </c>
      <c r="N155" s="9">
        <f t="shared" si="14"/>
        <v>2.585619</v>
      </c>
      <c r="O155" s="9">
        <f t="shared" si="15"/>
        <v>1.807265</v>
      </c>
      <c r="Q155">
        <f t="shared" si="16"/>
        <v>-1.279165</v>
      </c>
      <c r="R155">
        <f t="shared" si="17"/>
        <v>-4.198921</v>
      </c>
      <c r="T155">
        <f t="shared" si="18"/>
        <v>-4.068682</v>
      </c>
      <c r="U155">
        <f t="shared" si="19"/>
        <v>-9.096248</v>
      </c>
    </row>
    <row r="156" spans="1:21" ht="14.25">
      <c r="A156" s="10">
        <v>40863</v>
      </c>
      <c r="B156" s="9">
        <v>51.27</v>
      </c>
      <c r="C156" s="9">
        <v>1.106588</v>
      </c>
      <c r="D156" s="9">
        <v>-2.219654</v>
      </c>
      <c r="E156" s="9">
        <v>-6.515048</v>
      </c>
      <c r="G156" s="10">
        <v>40863</v>
      </c>
      <c r="H156" s="11">
        <v>7387.52</v>
      </c>
      <c r="I156" s="9">
        <v>0.400104</v>
      </c>
      <c r="J156" s="9">
        <v>-5.271081</v>
      </c>
      <c r="K156" s="9">
        <v>-11.124478</v>
      </c>
      <c r="M156" s="38">
        <f t="shared" si="20"/>
        <v>40863</v>
      </c>
      <c r="N156" s="9">
        <f t="shared" si="14"/>
        <v>1.106588</v>
      </c>
      <c r="O156" s="9">
        <f t="shared" si="15"/>
        <v>0.400104</v>
      </c>
      <c r="Q156">
        <f t="shared" si="16"/>
        <v>-2.219654</v>
      </c>
      <c r="R156">
        <f t="shared" si="17"/>
        <v>-5.271081</v>
      </c>
      <c r="T156">
        <f t="shared" si="18"/>
        <v>-6.515048</v>
      </c>
      <c r="U156">
        <f t="shared" si="19"/>
        <v>-11.124478</v>
      </c>
    </row>
    <row r="157" spans="1:21" ht="14.25">
      <c r="A157" s="10">
        <v>40864</v>
      </c>
      <c r="B157" s="9">
        <v>51.28</v>
      </c>
      <c r="C157" s="9">
        <v>-0.350818</v>
      </c>
      <c r="D157" s="9">
        <v>-1.42152</v>
      </c>
      <c r="E157" s="9">
        <v>-5.684751</v>
      </c>
      <c r="G157" s="10">
        <v>40864</v>
      </c>
      <c r="H157" s="11">
        <v>7387.81</v>
      </c>
      <c r="I157" s="9">
        <v>-0.98256</v>
      </c>
      <c r="J157" s="9">
        <v>-4.571958</v>
      </c>
      <c r="K157" s="9">
        <v>-10.510881</v>
      </c>
      <c r="M157" s="38">
        <f t="shared" si="20"/>
        <v>40864</v>
      </c>
      <c r="N157" s="9">
        <f t="shared" si="14"/>
        <v>-0.350818</v>
      </c>
      <c r="O157" s="9">
        <f t="shared" si="15"/>
        <v>-0.98256</v>
      </c>
      <c r="Q157">
        <f t="shared" si="16"/>
        <v>-1.42152</v>
      </c>
      <c r="R157">
        <f t="shared" si="17"/>
        <v>-4.571958</v>
      </c>
      <c r="T157">
        <f t="shared" si="18"/>
        <v>-5.684751</v>
      </c>
      <c r="U157">
        <f t="shared" si="19"/>
        <v>-10.510881</v>
      </c>
    </row>
    <row r="158" spans="1:21" ht="14.25">
      <c r="A158" s="10">
        <v>40865</v>
      </c>
      <c r="B158" s="9">
        <v>50.13</v>
      </c>
      <c r="C158" s="9">
        <v>-1.085146</v>
      </c>
      <c r="D158" s="9">
        <v>-2.127335</v>
      </c>
      <c r="E158" s="9">
        <v>-7.946697</v>
      </c>
      <c r="G158" s="10">
        <v>40865</v>
      </c>
      <c r="H158" s="11">
        <v>7233.78</v>
      </c>
      <c r="I158" s="9">
        <v>-1.708001</v>
      </c>
      <c r="J158" s="9">
        <v>-5.005798</v>
      </c>
      <c r="K158" s="9">
        <v>-12.671894</v>
      </c>
      <c r="M158" s="38">
        <f t="shared" si="20"/>
        <v>40865</v>
      </c>
      <c r="N158" s="9">
        <f t="shared" si="14"/>
        <v>-1.085146</v>
      </c>
      <c r="O158" s="9">
        <f t="shared" si="15"/>
        <v>-1.708001</v>
      </c>
      <c r="Q158">
        <f t="shared" si="16"/>
        <v>-2.127335</v>
      </c>
      <c r="R158">
        <f t="shared" si="17"/>
        <v>-5.005798</v>
      </c>
      <c r="T158">
        <f t="shared" si="18"/>
        <v>-7.946697</v>
      </c>
      <c r="U158">
        <f t="shared" si="19"/>
        <v>-12.671894</v>
      </c>
    </row>
    <row r="159" spans="1:21" ht="14.25">
      <c r="A159" s="10">
        <v>40868</v>
      </c>
      <c r="B159" s="9">
        <v>49.03</v>
      </c>
      <c r="C159" s="9">
        <v>-1.988318</v>
      </c>
      <c r="D159" s="9">
        <v>-1.092799</v>
      </c>
      <c r="E159" s="9">
        <v>-10.299957</v>
      </c>
      <c r="G159" s="10">
        <v>40868</v>
      </c>
      <c r="H159" s="11">
        <v>7042.64</v>
      </c>
      <c r="I159" s="9">
        <v>-2.920528</v>
      </c>
      <c r="J159" s="9">
        <v>-4.089904</v>
      </c>
      <c r="K159" s="9">
        <v>-15.211434</v>
      </c>
      <c r="M159" s="38">
        <f t="shared" si="20"/>
        <v>40868</v>
      </c>
      <c r="N159" s="9">
        <f t="shared" si="14"/>
        <v>-1.988318</v>
      </c>
      <c r="O159" s="9">
        <f t="shared" si="15"/>
        <v>-2.920528</v>
      </c>
      <c r="Q159">
        <f t="shared" si="16"/>
        <v>-1.092799</v>
      </c>
      <c r="R159">
        <f t="shared" si="17"/>
        <v>-4.089904</v>
      </c>
      <c r="T159">
        <f t="shared" si="18"/>
        <v>-10.299957</v>
      </c>
      <c r="U159">
        <f t="shared" si="19"/>
        <v>-15.211434</v>
      </c>
    </row>
    <row r="160" spans="1:21" ht="14.25">
      <c r="A160" s="10">
        <v>40869</v>
      </c>
      <c r="B160" s="9">
        <v>48.88</v>
      </c>
      <c r="C160" s="9">
        <v>-2.28817</v>
      </c>
      <c r="D160" s="9">
        <v>-1.586707</v>
      </c>
      <c r="E160" s="9">
        <v>-11.479562</v>
      </c>
      <c r="G160" s="10">
        <v>40869</v>
      </c>
      <c r="H160" s="11">
        <v>7000.03</v>
      </c>
      <c r="I160" s="9">
        <v>-3.507887</v>
      </c>
      <c r="J160" s="9">
        <v>-4.274272</v>
      </c>
      <c r="K160" s="9">
        <v>-16.416654</v>
      </c>
      <c r="M160" s="38">
        <f t="shared" si="20"/>
        <v>40869</v>
      </c>
      <c r="N160" s="9">
        <f t="shared" si="14"/>
        <v>-2.28817</v>
      </c>
      <c r="O160" s="9">
        <f t="shared" si="15"/>
        <v>-3.507887</v>
      </c>
      <c r="Q160">
        <f t="shared" si="16"/>
        <v>-1.586707</v>
      </c>
      <c r="R160">
        <f t="shared" si="17"/>
        <v>-4.274272</v>
      </c>
      <c r="T160">
        <f t="shared" si="18"/>
        <v>-11.479562</v>
      </c>
      <c r="U160">
        <f t="shared" si="19"/>
        <v>-16.416654</v>
      </c>
    </row>
    <row r="161" spans="1:21" ht="14.25">
      <c r="A161" s="10">
        <v>40870</v>
      </c>
      <c r="B161" s="9">
        <v>47.63</v>
      </c>
      <c r="C161" s="9">
        <v>-4.786938</v>
      </c>
      <c r="D161" s="9">
        <v>-6.973272</v>
      </c>
      <c r="E161" s="9">
        <v>-13.121637</v>
      </c>
      <c r="G161" s="10">
        <v>40870</v>
      </c>
      <c r="H161" s="11">
        <v>6806.43</v>
      </c>
      <c r="I161" s="9">
        <v>-6.176572</v>
      </c>
      <c r="J161" s="9">
        <v>-9.851356</v>
      </c>
      <c r="K161" s="9">
        <v>-18.276715</v>
      </c>
      <c r="M161" s="38">
        <f t="shared" si="20"/>
        <v>40870</v>
      </c>
      <c r="N161" s="9">
        <f t="shared" si="14"/>
        <v>-4.786938</v>
      </c>
      <c r="O161" s="9">
        <f t="shared" si="15"/>
        <v>-6.176572</v>
      </c>
      <c r="Q161">
        <f t="shared" si="16"/>
        <v>-6.973272</v>
      </c>
      <c r="R161">
        <f t="shared" si="17"/>
        <v>-9.851356</v>
      </c>
      <c r="T161">
        <f t="shared" si="18"/>
        <v>-13.121637</v>
      </c>
      <c r="U161">
        <f t="shared" si="19"/>
        <v>-18.276715</v>
      </c>
    </row>
    <row r="162" spans="1:21" ht="14.25">
      <c r="A162" s="10">
        <v>40871</v>
      </c>
      <c r="B162" s="9">
        <v>47.85</v>
      </c>
      <c r="C162" s="9">
        <v>-7.224604</v>
      </c>
      <c r="D162" s="9">
        <v>-6.154995</v>
      </c>
      <c r="E162" s="9">
        <v>-12.304147</v>
      </c>
      <c r="G162" s="10">
        <v>40871</v>
      </c>
      <c r="H162" s="11">
        <v>6864.39</v>
      </c>
      <c r="I162" s="9">
        <v>-8.110919</v>
      </c>
      <c r="J162" s="9">
        <v>-8.510542</v>
      </c>
      <c r="K162" s="9">
        <v>-17.267101</v>
      </c>
      <c r="M162" s="38">
        <f t="shared" si="20"/>
        <v>40871</v>
      </c>
      <c r="N162" s="9">
        <f t="shared" si="14"/>
        <v>-7.224604</v>
      </c>
      <c r="O162" s="9">
        <f t="shared" si="15"/>
        <v>-8.110919</v>
      </c>
      <c r="Q162">
        <f t="shared" si="16"/>
        <v>-6.154995</v>
      </c>
      <c r="R162">
        <f t="shared" si="17"/>
        <v>-8.510542</v>
      </c>
      <c r="T162">
        <f t="shared" si="18"/>
        <v>-12.304147</v>
      </c>
      <c r="U162">
        <f t="shared" si="19"/>
        <v>-17.267101</v>
      </c>
    </row>
    <row r="163" spans="1:21" ht="14.25">
      <c r="A163" s="10">
        <v>40872</v>
      </c>
      <c r="B163" s="9">
        <v>47.2</v>
      </c>
      <c r="C163" s="9">
        <v>-8.774642</v>
      </c>
      <c r="D163" s="9">
        <v>-6.635733</v>
      </c>
      <c r="E163" s="9">
        <v>-14.192546</v>
      </c>
      <c r="G163" s="10">
        <v>40872</v>
      </c>
      <c r="H163" s="11">
        <v>6784.52</v>
      </c>
      <c r="I163" s="9">
        <v>-9.43359</v>
      </c>
      <c r="J163" s="9">
        <v>-8.451774</v>
      </c>
      <c r="K163" s="9">
        <v>-18.748166</v>
      </c>
      <c r="M163" s="38">
        <f t="shared" si="20"/>
        <v>40872</v>
      </c>
      <c r="N163" s="9">
        <f t="shared" si="14"/>
        <v>-8.774642</v>
      </c>
      <c r="O163" s="9">
        <f t="shared" si="15"/>
        <v>-9.43359</v>
      </c>
      <c r="Q163">
        <f t="shared" si="16"/>
        <v>-6.635733</v>
      </c>
      <c r="R163">
        <f t="shared" si="17"/>
        <v>-8.451774</v>
      </c>
      <c r="T163">
        <f t="shared" si="18"/>
        <v>-14.192546</v>
      </c>
      <c r="U163">
        <f t="shared" si="19"/>
        <v>-18.748166</v>
      </c>
    </row>
    <row r="164" spans="1:21" ht="14.25">
      <c r="A164" s="10">
        <v>40875</v>
      </c>
      <c r="B164" s="9">
        <v>48.1</v>
      </c>
      <c r="C164" s="9">
        <v>-8.537745</v>
      </c>
      <c r="D164" s="9">
        <v>-5.75375</v>
      </c>
      <c r="E164" s="9">
        <v>-12.202614</v>
      </c>
      <c r="G164" s="10">
        <v>40875</v>
      </c>
      <c r="H164" s="11">
        <v>6898.78</v>
      </c>
      <c r="I164" s="9">
        <v>-9.417993</v>
      </c>
      <c r="J164" s="9">
        <v>-7.337981</v>
      </c>
      <c r="K164" s="9">
        <v>-17.003663</v>
      </c>
      <c r="M164" s="38">
        <f t="shared" si="20"/>
        <v>40875</v>
      </c>
      <c r="N164" s="9">
        <f t="shared" si="14"/>
        <v>-8.537745</v>
      </c>
      <c r="O164" s="9">
        <f t="shared" si="15"/>
        <v>-9.417993</v>
      </c>
      <c r="Q164">
        <f t="shared" si="16"/>
        <v>-5.75375</v>
      </c>
      <c r="R164">
        <f t="shared" si="17"/>
        <v>-7.337981</v>
      </c>
      <c r="T164">
        <f t="shared" si="18"/>
        <v>-12.202614</v>
      </c>
      <c r="U164">
        <f t="shared" si="19"/>
        <v>-17.003663</v>
      </c>
    </row>
    <row r="165" spans="1:21" ht="14.25">
      <c r="A165" s="10">
        <v>40876</v>
      </c>
      <c r="B165" s="9">
        <v>48.65</v>
      </c>
      <c r="C165" s="9">
        <v>-7.491919</v>
      </c>
      <c r="D165" s="9">
        <v>-6.216714</v>
      </c>
      <c r="E165" s="9">
        <v>-11.370185</v>
      </c>
      <c r="G165" s="10">
        <v>40876</v>
      </c>
      <c r="H165" s="11">
        <v>6988.65</v>
      </c>
      <c r="I165" s="9">
        <v>-8.237987</v>
      </c>
      <c r="J165" s="9">
        <v>-7.77724</v>
      </c>
      <c r="K165" s="9">
        <v>-16.475344</v>
      </c>
      <c r="M165" s="38">
        <f t="shared" si="20"/>
        <v>40876</v>
      </c>
      <c r="N165" s="9">
        <f t="shared" si="14"/>
        <v>-7.491919</v>
      </c>
      <c r="O165" s="9">
        <f t="shared" si="15"/>
        <v>-8.237987</v>
      </c>
      <c r="Q165">
        <f t="shared" si="16"/>
        <v>-6.216714</v>
      </c>
      <c r="R165">
        <f t="shared" si="17"/>
        <v>-7.77724</v>
      </c>
      <c r="T165">
        <f t="shared" si="18"/>
        <v>-11.370185</v>
      </c>
      <c r="U165">
        <f t="shared" si="19"/>
        <v>-16.475344</v>
      </c>
    </row>
    <row r="166" spans="1:21" ht="14.25">
      <c r="A166" s="10">
        <v>40877</v>
      </c>
      <c r="B166" s="9">
        <v>48.3</v>
      </c>
      <c r="C166" s="9">
        <v>-7.964939</v>
      </c>
      <c r="D166" s="9">
        <v>-9.004445</v>
      </c>
      <c r="E166" s="9">
        <v>-11.619905</v>
      </c>
      <c r="G166" s="10">
        <v>40877</v>
      </c>
      <c r="H166" s="11">
        <v>6904.12</v>
      </c>
      <c r="I166" s="9">
        <v>-9.008934</v>
      </c>
      <c r="J166" s="9">
        <v>-10.815154</v>
      </c>
      <c r="K166" s="9">
        <v>-17.537934</v>
      </c>
      <c r="M166" s="38">
        <f t="shared" si="20"/>
        <v>40877</v>
      </c>
      <c r="N166" s="9">
        <f t="shared" si="14"/>
        <v>-7.964939</v>
      </c>
      <c r="O166" s="9">
        <f t="shared" si="15"/>
        <v>-9.008934</v>
      </c>
      <c r="Q166">
        <f t="shared" si="16"/>
        <v>-9.004445</v>
      </c>
      <c r="R166">
        <f t="shared" si="17"/>
        <v>-10.815154</v>
      </c>
      <c r="T166">
        <f t="shared" si="18"/>
        <v>-11.619905</v>
      </c>
      <c r="U166">
        <f t="shared" si="19"/>
        <v>-17.537934</v>
      </c>
    </row>
    <row r="167" spans="1:21" ht="14.25">
      <c r="A167" s="10">
        <v>40878</v>
      </c>
      <c r="B167" s="9">
        <v>50.19</v>
      </c>
      <c r="C167" s="9">
        <v>-4.618016</v>
      </c>
      <c r="D167" s="9">
        <v>-5.768802</v>
      </c>
      <c r="E167" s="9">
        <v>-9.95577</v>
      </c>
      <c r="G167" s="10">
        <v>40878</v>
      </c>
      <c r="H167" s="11">
        <v>7178.69</v>
      </c>
      <c r="I167" s="9">
        <v>-5.816314</v>
      </c>
      <c r="J167" s="9">
        <v>-7.464397</v>
      </c>
      <c r="K167" s="9">
        <v>-15.744163</v>
      </c>
      <c r="M167" s="38">
        <f t="shared" si="20"/>
        <v>40878</v>
      </c>
      <c r="N167" s="9">
        <f t="shared" si="14"/>
        <v>-4.618016</v>
      </c>
      <c r="O167" s="9">
        <f t="shared" si="15"/>
        <v>-5.816314</v>
      </c>
      <c r="Q167">
        <f t="shared" si="16"/>
        <v>-5.768802</v>
      </c>
      <c r="R167">
        <f t="shared" si="17"/>
        <v>-7.464397</v>
      </c>
      <c r="T167">
        <f t="shared" si="18"/>
        <v>-9.95577</v>
      </c>
      <c r="U167">
        <f t="shared" si="19"/>
        <v>-15.744163</v>
      </c>
    </row>
    <row r="168" spans="1:21" ht="14.25">
      <c r="A168" s="10">
        <v>40879</v>
      </c>
      <c r="B168" s="9">
        <v>49.83</v>
      </c>
      <c r="C168" s="9">
        <v>-4.90458</v>
      </c>
      <c r="D168" s="9">
        <v>-6.275122</v>
      </c>
      <c r="E168" s="9">
        <v>-11.474037</v>
      </c>
      <c r="G168" s="10">
        <v>40879</v>
      </c>
      <c r="H168" s="11">
        <v>7140.68</v>
      </c>
      <c r="I168" s="9">
        <v>-6.024518</v>
      </c>
      <c r="J168" s="9">
        <v>-7.946052</v>
      </c>
      <c r="K168" s="9">
        <v>-16.831222</v>
      </c>
      <c r="M168" s="38">
        <f t="shared" si="20"/>
        <v>40879</v>
      </c>
      <c r="N168" s="9">
        <f t="shared" si="14"/>
        <v>-4.90458</v>
      </c>
      <c r="O168" s="9">
        <f t="shared" si="15"/>
        <v>-6.024518</v>
      </c>
      <c r="Q168">
        <f t="shared" si="16"/>
        <v>-6.275122</v>
      </c>
      <c r="R168">
        <f t="shared" si="17"/>
        <v>-7.946052</v>
      </c>
      <c r="T168">
        <f t="shared" si="18"/>
        <v>-11.474037</v>
      </c>
      <c r="U168">
        <f t="shared" si="19"/>
        <v>-16.831222</v>
      </c>
    </row>
    <row r="169" spans="1:21" ht="14.25">
      <c r="A169" s="10">
        <v>40882</v>
      </c>
      <c r="B169" s="9">
        <v>49.64</v>
      </c>
      <c r="C169" s="9">
        <v>-5.086042</v>
      </c>
      <c r="D169" s="9">
        <v>-3.951418</v>
      </c>
      <c r="E169" s="9">
        <v>-12.515533</v>
      </c>
      <c r="G169" s="10">
        <v>40882</v>
      </c>
      <c r="H169" s="11">
        <v>7098.08</v>
      </c>
      <c r="I169" s="9">
        <v>-6.643887</v>
      </c>
      <c r="J169" s="9">
        <v>-6.005241</v>
      </c>
      <c r="K169" s="9">
        <v>-17.693973</v>
      </c>
      <c r="M169" s="38">
        <f t="shared" si="20"/>
        <v>40882</v>
      </c>
      <c r="N169" s="9">
        <f t="shared" si="14"/>
        <v>-5.086042</v>
      </c>
      <c r="O169" s="9">
        <f t="shared" si="15"/>
        <v>-6.643887</v>
      </c>
      <c r="Q169">
        <f t="shared" si="16"/>
        <v>-3.951418</v>
      </c>
      <c r="R169">
        <f t="shared" si="17"/>
        <v>-6.005241</v>
      </c>
      <c r="T169">
        <f t="shared" si="18"/>
        <v>-12.515533</v>
      </c>
      <c r="U169">
        <f t="shared" si="19"/>
        <v>-17.693973</v>
      </c>
    </row>
    <row r="170" spans="1:21" ht="14.25">
      <c r="A170" s="10">
        <v>40883</v>
      </c>
      <c r="B170" s="9">
        <v>48.69</v>
      </c>
      <c r="C170" s="9">
        <v>-6.902486</v>
      </c>
      <c r="D170" s="9">
        <v>-3.559744</v>
      </c>
      <c r="E170" s="9">
        <v>-14.98393</v>
      </c>
      <c r="G170" s="10">
        <v>40883</v>
      </c>
      <c r="H170" s="11">
        <v>6956.28</v>
      </c>
      <c r="I170" s="9">
        <v>-8.508884</v>
      </c>
      <c r="J170" s="9">
        <v>-5.577568</v>
      </c>
      <c r="K170" s="9">
        <v>-20.063248</v>
      </c>
      <c r="M170" s="38">
        <f t="shared" si="20"/>
        <v>40883</v>
      </c>
      <c r="N170" s="9">
        <f t="shared" si="14"/>
        <v>-6.902486</v>
      </c>
      <c r="O170" s="9">
        <f t="shared" si="15"/>
        <v>-8.508884</v>
      </c>
      <c r="Q170">
        <f t="shared" si="16"/>
        <v>-3.559744</v>
      </c>
      <c r="R170">
        <f t="shared" si="17"/>
        <v>-5.577568</v>
      </c>
      <c r="T170">
        <f t="shared" si="18"/>
        <v>-14.98393</v>
      </c>
      <c r="U170">
        <f t="shared" si="19"/>
        <v>-20.063248</v>
      </c>
    </row>
    <row r="171" spans="1:21" ht="14.25">
      <c r="A171" s="10">
        <v>40884</v>
      </c>
      <c r="B171" s="9">
        <v>49.38</v>
      </c>
      <c r="C171" s="9">
        <v>-5.81728</v>
      </c>
      <c r="D171" s="9">
        <v>-4.490111</v>
      </c>
      <c r="E171" s="9">
        <v>-13.648373</v>
      </c>
      <c r="G171" s="10">
        <v>40884</v>
      </c>
      <c r="H171" s="11">
        <v>7033</v>
      </c>
      <c r="I171" s="9">
        <v>-7.724241</v>
      </c>
      <c r="J171" s="9">
        <v>-6.587984</v>
      </c>
      <c r="K171" s="9">
        <v>-19.20169</v>
      </c>
      <c r="M171" s="38">
        <f t="shared" si="20"/>
        <v>40884</v>
      </c>
      <c r="N171" s="9">
        <f t="shared" si="14"/>
        <v>-5.81728</v>
      </c>
      <c r="O171" s="9">
        <f t="shared" si="15"/>
        <v>-7.724241</v>
      </c>
      <c r="Q171">
        <f t="shared" si="16"/>
        <v>-4.490111</v>
      </c>
      <c r="R171">
        <f t="shared" si="17"/>
        <v>-6.587984</v>
      </c>
      <c r="T171">
        <f t="shared" si="18"/>
        <v>-13.648373</v>
      </c>
      <c r="U171">
        <f t="shared" si="19"/>
        <v>-19.20169</v>
      </c>
    </row>
    <row r="172" spans="1:21" ht="14.25">
      <c r="A172" s="10">
        <v>40885</v>
      </c>
      <c r="B172" s="9">
        <v>49.11</v>
      </c>
      <c r="C172" s="9">
        <v>-6.081469</v>
      </c>
      <c r="D172" s="9">
        <v>-5.189062</v>
      </c>
      <c r="E172" s="9">
        <v>-14.091572</v>
      </c>
      <c r="G172" s="10">
        <v>40885</v>
      </c>
      <c r="H172" s="11">
        <v>6982.9</v>
      </c>
      <c r="I172" s="9">
        <v>-8.129287</v>
      </c>
      <c r="J172" s="9">
        <v>-7.491286</v>
      </c>
      <c r="K172" s="9">
        <v>-19.771732</v>
      </c>
      <c r="M172" s="38">
        <f t="shared" si="20"/>
        <v>40885</v>
      </c>
      <c r="N172" s="9">
        <f t="shared" si="14"/>
        <v>-6.081469</v>
      </c>
      <c r="O172" s="9">
        <f t="shared" si="15"/>
        <v>-8.129287</v>
      </c>
      <c r="Q172">
        <f t="shared" si="16"/>
        <v>-5.189062</v>
      </c>
      <c r="R172">
        <f t="shared" si="17"/>
        <v>-7.491286</v>
      </c>
      <c r="T172">
        <f t="shared" si="18"/>
        <v>-14.091572</v>
      </c>
      <c r="U172">
        <f t="shared" si="19"/>
        <v>-19.771732</v>
      </c>
    </row>
    <row r="173" spans="1:21" ht="14.25">
      <c r="A173" s="10">
        <v>40886</v>
      </c>
      <c r="B173" s="9">
        <v>48.37</v>
      </c>
      <c r="C173" s="9">
        <v>-7.034403</v>
      </c>
      <c r="D173" s="9">
        <v>-7.495411</v>
      </c>
      <c r="E173" s="9">
        <v>-15.825943</v>
      </c>
      <c r="G173" s="10">
        <v>40886</v>
      </c>
      <c r="H173" s="11">
        <v>6893.3</v>
      </c>
      <c r="I173" s="9">
        <v>-8.841211</v>
      </c>
      <c r="J173" s="9">
        <v>-9.424655</v>
      </c>
      <c r="K173" s="9">
        <v>-21.253987</v>
      </c>
      <c r="M173" s="38">
        <f t="shared" si="20"/>
        <v>40886</v>
      </c>
      <c r="N173" s="9">
        <f t="shared" si="14"/>
        <v>-7.034403</v>
      </c>
      <c r="O173" s="9">
        <f t="shared" si="15"/>
        <v>-8.841211</v>
      </c>
      <c r="Q173">
        <f t="shared" si="16"/>
        <v>-7.495411</v>
      </c>
      <c r="R173">
        <f t="shared" si="17"/>
        <v>-9.424655</v>
      </c>
      <c r="T173">
        <f t="shared" si="18"/>
        <v>-15.825943</v>
      </c>
      <c r="U173">
        <f t="shared" si="19"/>
        <v>-21.253987</v>
      </c>
    </row>
    <row r="174" spans="1:21" ht="14.25">
      <c r="A174" s="10">
        <v>40889</v>
      </c>
      <c r="B174" s="9">
        <v>48.9</v>
      </c>
      <c r="C174" s="9">
        <v>-4.080031</v>
      </c>
      <c r="D174" s="9">
        <v>-6.481819</v>
      </c>
      <c r="E174" s="9">
        <v>-14.617256</v>
      </c>
      <c r="G174" s="10">
        <v>40889</v>
      </c>
      <c r="H174" s="11">
        <v>6949.04</v>
      </c>
      <c r="I174" s="9">
        <v>-5.677121</v>
      </c>
      <c r="J174" s="9">
        <v>-8.692253</v>
      </c>
      <c r="K174" s="9">
        <v>-20.29848</v>
      </c>
      <c r="M174" s="38">
        <f t="shared" si="20"/>
        <v>40889</v>
      </c>
      <c r="N174" s="9">
        <f t="shared" si="14"/>
        <v>-4.080031</v>
      </c>
      <c r="O174" s="9">
        <f t="shared" si="15"/>
        <v>-5.677121</v>
      </c>
      <c r="Q174">
        <f t="shared" si="16"/>
        <v>-6.481819</v>
      </c>
      <c r="R174">
        <f t="shared" si="17"/>
        <v>-8.692253</v>
      </c>
      <c r="T174">
        <f t="shared" si="18"/>
        <v>-14.617256</v>
      </c>
      <c r="U174">
        <f t="shared" si="19"/>
        <v>-20.29848</v>
      </c>
    </row>
    <row r="175" spans="1:21" ht="14.25">
      <c r="A175" s="10">
        <v>40890</v>
      </c>
      <c r="B175" s="9">
        <v>48.64</v>
      </c>
      <c r="C175" s="9">
        <v>-4.590035</v>
      </c>
      <c r="D175" s="9">
        <v>-3.878945</v>
      </c>
      <c r="E175" s="9">
        <v>-15.02834</v>
      </c>
      <c r="G175" s="10">
        <v>40890</v>
      </c>
      <c r="H175" s="11">
        <v>6896.31</v>
      </c>
      <c r="I175" s="9">
        <v>-6.392853</v>
      </c>
      <c r="J175" s="9">
        <v>-6.697811</v>
      </c>
      <c r="K175" s="9">
        <v>-21.064054</v>
      </c>
      <c r="M175" s="38">
        <f t="shared" si="20"/>
        <v>40890</v>
      </c>
      <c r="N175" s="9">
        <f t="shared" si="14"/>
        <v>-4.590035</v>
      </c>
      <c r="O175" s="9">
        <f t="shared" si="15"/>
        <v>-6.392853</v>
      </c>
      <c r="Q175">
        <f t="shared" si="16"/>
        <v>-3.878945</v>
      </c>
      <c r="R175">
        <f t="shared" si="17"/>
        <v>-6.697811</v>
      </c>
      <c r="T175">
        <f t="shared" si="18"/>
        <v>-15.02834</v>
      </c>
      <c r="U175">
        <f t="shared" si="19"/>
        <v>-21.064054</v>
      </c>
    </row>
    <row r="176" spans="1:21" ht="14.25">
      <c r="A176" s="10">
        <v>40891</v>
      </c>
      <c r="B176" s="9">
        <v>48.62</v>
      </c>
      <c r="C176" s="9">
        <v>-6.858238</v>
      </c>
      <c r="D176" s="9">
        <v>-1.996092</v>
      </c>
      <c r="E176" s="9">
        <v>-15.20603</v>
      </c>
      <c r="G176" s="10">
        <v>40891</v>
      </c>
      <c r="H176" s="11">
        <v>6922.57</v>
      </c>
      <c r="I176" s="9">
        <v>-8.01366</v>
      </c>
      <c r="J176" s="9">
        <v>-4.231878</v>
      </c>
      <c r="K176" s="9">
        <v>-20.79829</v>
      </c>
      <c r="M176" s="38">
        <f t="shared" si="20"/>
        <v>40891</v>
      </c>
      <c r="N176" s="9">
        <f t="shared" si="14"/>
        <v>-6.858238</v>
      </c>
      <c r="O176" s="9">
        <f t="shared" si="15"/>
        <v>-8.01366</v>
      </c>
      <c r="Q176">
        <f t="shared" si="16"/>
        <v>-1.996092</v>
      </c>
      <c r="R176">
        <f t="shared" si="17"/>
        <v>-4.231878</v>
      </c>
      <c r="T176">
        <f t="shared" si="18"/>
        <v>-15.20603</v>
      </c>
      <c r="U176">
        <f t="shared" si="19"/>
        <v>-20.79829</v>
      </c>
    </row>
    <row r="177" spans="1:21" ht="14.25">
      <c r="A177" s="10">
        <v>40892</v>
      </c>
      <c r="B177" s="9">
        <v>47.39</v>
      </c>
      <c r="C177" s="9">
        <v>-8.900423</v>
      </c>
      <c r="D177" s="9">
        <v>-6.562692</v>
      </c>
      <c r="E177" s="9">
        <v>-17.807028</v>
      </c>
      <c r="G177" s="10">
        <v>40892</v>
      </c>
      <c r="H177" s="11">
        <v>6764.59</v>
      </c>
      <c r="I177" s="9">
        <v>-9.697826</v>
      </c>
      <c r="J177" s="9">
        <v>-8.409381</v>
      </c>
      <c r="K177" s="9">
        <v>-22.74964</v>
      </c>
      <c r="M177" s="38">
        <f t="shared" si="20"/>
        <v>40892</v>
      </c>
      <c r="N177" s="9">
        <f t="shared" si="14"/>
        <v>-8.900423</v>
      </c>
      <c r="O177" s="9">
        <f t="shared" si="15"/>
        <v>-9.697826</v>
      </c>
      <c r="Q177">
        <f t="shared" si="16"/>
        <v>-6.562692</v>
      </c>
      <c r="R177">
        <f t="shared" si="17"/>
        <v>-8.409381</v>
      </c>
      <c r="T177">
        <f t="shared" si="18"/>
        <v>-17.807028</v>
      </c>
      <c r="U177">
        <f t="shared" si="19"/>
        <v>-22.74964</v>
      </c>
    </row>
    <row r="178" spans="1:21" ht="14.25">
      <c r="A178" s="10">
        <v>40893</v>
      </c>
      <c r="B178" s="9">
        <v>47.57</v>
      </c>
      <c r="C178" s="9">
        <v>-7.216696</v>
      </c>
      <c r="D178" s="9">
        <v>-8.451708</v>
      </c>
      <c r="E178" s="9">
        <v>-17.701168</v>
      </c>
      <c r="G178" s="10">
        <v>40893</v>
      </c>
      <c r="H178" s="11">
        <v>6785.09</v>
      </c>
      <c r="I178" s="9">
        <v>-8.154699</v>
      </c>
      <c r="J178" s="9">
        <v>-10.456225</v>
      </c>
      <c r="K178" s="9">
        <v>-22.74043</v>
      </c>
      <c r="M178" s="38">
        <f t="shared" si="20"/>
        <v>40893</v>
      </c>
      <c r="N178" s="9">
        <f t="shared" si="14"/>
        <v>-7.216696</v>
      </c>
      <c r="O178" s="9">
        <f t="shared" si="15"/>
        <v>-8.154699</v>
      </c>
      <c r="Q178">
        <f t="shared" si="16"/>
        <v>-8.451708</v>
      </c>
      <c r="R178">
        <f t="shared" si="17"/>
        <v>-10.456225</v>
      </c>
      <c r="T178">
        <f t="shared" si="18"/>
        <v>-17.701168</v>
      </c>
      <c r="U178">
        <f t="shared" si="19"/>
        <v>-22.74043</v>
      </c>
    </row>
    <row r="179" spans="1:21" ht="14.25">
      <c r="A179" s="10">
        <v>40896</v>
      </c>
      <c r="B179" s="9">
        <v>46.8</v>
      </c>
      <c r="C179" s="9">
        <v>-6.642729</v>
      </c>
      <c r="D179" s="9">
        <v>-8.83458</v>
      </c>
      <c r="E179" s="9">
        <v>-19.529712</v>
      </c>
      <c r="G179" s="10">
        <v>40896</v>
      </c>
      <c r="H179" s="11">
        <v>6633.33</v>
      </c>
      <c r="I179" s="9">
        <v>-8.300639</v>
      </c>
      <c r="J179" s="9">
        <v>-11.329549</v>
      </c>
      <c r="K179" s="9">
        <v>-24.774266</v>
      </c>
      <c r="M179" s="38">
        <f t="shared" si="20"/>
        <v>40896</v>
      </c>
      <c r="N179" s="9">
        <f t="shared" si="14"/>
        <v>-6.642729</v>
      </c>
      <c r="O179" s="9">
        <f t="shared" si="15"/>
        <v>-8.300639</v>
      </c>
      <c r="Q179">
        <f t="shared" si="16"/>
        <v>-8.83458</v>
      </c>
      <c r="R179">
        <f t="shared" si="17"/>
        <v>-11.329549</v>
      </c>
      <c r="T179">
        <f t="shared" si="18"/>
        <v>-19.529712</v>
      </c>
      <c r="U179">
        <f t="shared" si="19"/>
        <v>-24.774266</v>
      </c>
    </row>
    <row r="180" spans="1:21" ht="14.25">
      <c r="A180" s="10">
        <v>40897</v>
      </c>
      <c r="B180" s="9">
        <v>46.96</v>
      </c>
      <c r="C180" s="9">
        <v>-6.323559</v>
      </c>
      <c r="D180" s="9">
        <v>-8.642952</v>
      </c>
      <c r="E180" s="9">
        <v>-18.593636</v>
      </c>
      <c r="G180" s="10">
        <v>40897</v>
      </c>
      <c r="H180" s="11">
        <v>6662.64</v>
      </c>
      <c r="I180" s="9">
        <v>-7.895457</v>
      </c>
      <c r="J180" s="9">
        <v>-11.08003</v>
      </c>
      <c r="K180" s="9">
        <v>-24.018101</v>
      </c>
      <c r="M180" s="38">
        <f t="shared" si="20"/>
        <v>40897</v>
      </c>
      <c r="N180" s="9">
        <f t="shared" si="14"/>
        <v>-6.323559</v>
      </c>
      <c r="O180" s="9">
        <f t="shared" si="15"/>
        <v>-7.895457</v>
      </c>
      <c r="Q180">
        <f t="shared" si="16"/>
        <v>-8.642952</v>
      </c>
      <c r="R180">
        <f t="shared" si="17"/>
        <v>-11.08003</v>
      </c>
      <c r="T180">
        <f t="shared" si="18"/>
        <v>-18.593636</v>
      </c>
      <c r="U180">
        <f t="shared" si="19"/>
        <v>-24.018101</v>
      </c>
    </row>
    <row r="181" spans="1:21" ht="14.25">
      <c r="A181" s="10">
        <v>40898</v>
      </c>
      <c r="B181" s="9">
        <v>49.19</v>
      </c>
      <c r="C181" s="9">
        <v>0.326331</v>
      </c>
      <c r="D181" s="9">
        <v>-4.839869</v>
      </c>
      <c r="E181" s="9">
        <v>-15.209478</v>
      </c>
      <c r="G181" s="10">
        <v>40898</v>
      </c>
      <c r="H181" s="11">
        <v>6966.48</v>
      </c>
      <c r="I181" s="9">
        <v>-1.081413</v>
      </c>
      <c r="J181" s="9">
        <v>-7.555853</v>
      </c>
      <c r="K181" s="9">
        <v>-21.084666</v>
      </c>
      <c r="M181" s="38">
        <f t="shared" si="20"/>
        <v>40898</v>
      </c>
      <c r="N181" s="9">
        <f t="shared" si="14"/>
        <v>0.326331</v>
      </c>
      <c r="O181" s="9">
        <f t="shared" si="15"/>
        <v>-1.081413</v>
      </c>
      <c r="Q181">
        <f t="shared" si="16"/>
        <v>-4.839869</v>
      </c>
      <c r="R181">
        <f t="shared" si="17"/>
        <v>-7.555853</v>
      </c>
      <c r="T181">
        <f t="shared" si="18"/>
        <v>-15.209478</v>
      </c>
      <c r="U181">
        <f t="shared" si="19"/>
        <v>-21.084666</v>
      </c>
    </row>
    <row r="182" spans="1:21" ht="14.25">
      <c r="A182" s="10">
        <v>40899</v>
      </c>
      <c r="B182" s="9">
        <v>49.23</v>
      </c>
      <c r="C182" s="9">
        <v>0.716039</v>
      </c>
      <c r="D182" s="9">
        <v>-1.607469</v>
      </c>
      <c r="E182" s="9">
        <v>-15.351447</v>
      </c>
      <c r="G182" s="10">
        <v>40899</v>
      </c>
      <c r="H182" s="11">
        <v>6966.35</v>
      </c>
      <c r="I182" s="9">
        <v>-0.481141</v>
      </c>
      <c r="J182" s="9">
        <v>-4.642393</v>
      </c>
      <c r="K182" s="9">
        <v>-21.377373</v>
      </c>
      <c r="M182" s="38">
        <f t="shared" si="20"/>
        <v>40899</v>
      </c>
      <c r="N182" s="9">
        <f t="shared" si="14"/>
        <v>0.716039</v>
      </c>
      <c r="O182" s="9">
        <f t="shared" si="15"/>
        <v>-0.481141</v>
      </c>
      <c r="Q182">
        <f t="shared" si="16"/>
        <v>-1.607469</v>
      </c>
      <c r="R182">
        <f t="shared" si="17"/>
        <v>-4.642393</v>
      </c>
      <c r="T182">
        <f t="shared" si="18"/>
        <v>-15.351447</v>
      </c>
      <c r="U182">
        <f t="shared" si="19"/>
        <v>-21.377373</v>
      </c>
    </row>
    <row r="183" spans="1:21" ht="14.25">
      <c r="A183" s="10">
        <v>40900</v>
      </c>
      <c r="B183" s="9">
        <v>50.09</v>
      </c>
      <c r="C183" s="9">
        <v>5.164812</v>
      </c>
      <c r="D183" s="9">
        <v>3.686044</v>
      </c>
      <c r="E183" s="9">
        <v>-14.22803</v>
      </c>
      <c r="G183" s="10">
        <v>40900</v>
      </c>
      <c r="H183" s="11">
        <v>7110.73</v>
      </c>
      <c r="I183" s="9">
        <v>4.470772</v>
      </c>
      <c r="J183" s="9">
        <v>0.915526</v>
      </c>
      <c r="K183" s="9">
        <v>-20.094012</v>
      </c>
      <c r="M183" s="38">
        <f t="shared" si="20"/>
        <v>40900</v>
      </c>
      <c r="N183" s="9">
        <f t="shared" si="14"/>
        <v>5.164812</v>
      </c>
      <c r="O183" s="9">
        <f t="shared" si="15"/>
        <v>4.470772</v>
      </c>
      <c r="Q183">
        <f t="shared" si="16"/>
        <v>3.686044</v>
      </c>
      <c r="R183">
        <f t="shared" si="17"/>
        <v>0.915526</v>
      </c>
      <c r="T183">
        <f t="shared" si="18"/>
        <v>-14.22803</v>
      </c>
      <c r="U183">
        <f t="shared" si="19"/>
        <v>-20.094012</v>
      </c>
    </row>
    <row r="184" spans="1:21" ht="14.25">
      <c r="A184" s="10">
        <v>40903</v>
      </c>
      <c r="B184" s="9">
        <v>49.96</v>
      </c>
      <c r="C184" s="9">
        <v>5.847458</v>
      </c>
      <c r="D184" s="9">
        <v>5.264801</v>
      </c>
      <c r="E184" s="9">
        <v>-14.053524</v>
      </c>
      <c r="G184" s="10">
        <v>40903</v>
      </c>
      <c r="H184" s="11">
        <v>7092.58</v>
      </c>
      <c r="I184" s="9">
        <v>4.540631</v>
      </c>
      <c r="J184" s="9">
        <v>3.132998</v>
      </c>
      <c r="K184" s="9">
        <v>-19.958244</v>
      </c>
      <c r="M184" s="38">
        <f t="shared" si="20"/>
        <v>40903</v>
      </c>
      <c r="N184" s="9">
        <f t="shared" si="14"/>
        <v>5.847458</v>
      </c>
      <c r="O184" s="9">
        <f t="shared" si="15"/>
        <v>4.540631</v>
      </c>
      <c r="Q184">
        <f t="shared" si="16"/>
        <v>5.264801</v>
      </c>
      <c r="R184">
        <f t="shared" si="17"/>
        <v>3.132998</v>
      </c>
      <c r="T184">
        <f t="shared" si="18"/>
        <v>-14.053524</v>
      </c>
      <c r="U184">
        <f t="shared" si="19"/>
        <v>-19.958244</v>
      </c>
    </row>
    <row r="185" spans="1:21" ht="14.25">
      <c r="A185" s="10">
        <v>40904</v>
      </c>
      <c r="B185" s="9">
        <v>49.94</v>
      </c>
      <c r="C185" s="9">
        <v>5.805085</v>
      </c>
      <c r="D185" s="9">
        <v>1.731764</v>
      </c>
      <c r="E185" s="9">
        <v>-14.400131</v>
      </c>
      <c r="G185" s="10">
        <v>40904</v>
      </c>
      <c r="H185" s="11">
        <v>7085.03</v>
      </c>
      <c r="I185" s="9">
        <v>4.429348</v>
      </c>
      <c r="J185" s="9">
        <v>-0.069394</v>
      </c>
      <c r="K185" s="9">
        <v>-20.324078</v>
      </c>
      <c r="M185" s="38">
        <f t="shared" si="20"/>
        <v>40904</v>
      </c>
      <c r="N185" s="9">
        <f t="shared" si="14"/>
        <v>5.805085</v>
      </c>
      <c r="O185" s="9">
        <f t="shared" si="15"/>
        <v>4.429348</v>
      </c>
      <c r="Q185">
        <f t="shared" si="16"/>
        <v>1.731764</v>
      </c>
      <c r="R185">
        <f t="shared" si="17"/>
        <v>-0.069394</v>
      </c>
      <c r="T185">
        <f t="shared" si="18"/>
        <v>-14.400131</v>
      </c>
      <c r="U185">
        <f t="shared" si="19"/>
        <v>-20.324078</v>
      </c>
    </row>
    <row r="186" spans="1:21" ht="14.25">
      <c r="A186" s="10">
        <v>40905</v>
      </c>
      <c r="B186" s="9">
        <v>49.73</v>
      </c>
      <c r="C186" s="9">
        <v>3.388773</v>
      </c>
      <c r="D186" s="9">
        <v>0.455998</v>
      </c>
      <c r="E186" s="9">
        <v>-14.703725</v>
      </c>
      <c r="G186" s="10">
        <v>40905</v>
      </c>
      <c r="H186" s="11">
        <v>7056.67</v>
      </c>
      <c r="I186" s="9">
        <v>2.288666</v>
      </c>
      <c r="J186" s="9">
        <v>-1.263611</v>
      </c>
      <c r="K186" s="9">
        <v>-20.450221</v>
      </c>
      <c r="M186" s="38">
        <f t="shared" si="20"/>
        <v>40905</v>
      </c>
      <c r="N186" s="9">
        <f t="shared" si="14"/>
        <v>3.388773</v>
      </c>
      <c r="O186" s="9">
        <f t="shared" si="15"/>
        <v>2.288666</v>
      </c>
      <c r="Q186">
        <f t="shared" si="16"/>
        <v>0.455998</v>
      </c>
      <c r="R186">
        <f t="shared" si="17"/>
        <v>-1.263611</v>
      </c>
      <c r="T186">
        <f t="shared" si="18"/>
        <v>-14.703725</v>
      </c>
      <c r="U186">
        <f t="shared" si="19"/>
        <v>-20.450221</v>
      </c>
    </row>
    <row r="187" spans="1:21" ht="14.25">
      <c r="A187" s="10">
        <v>40906</v>
      </c>
      <c r="B187" s="9">
        <v>49.77</v>
      </c>
      <c r="C187" s="9">
        <v>2.302158</v>
      </c>
      <c r="D187" s="9">
        <v>0.263548</v>
      </c>
      <c r="E187" s="9">
        <v>-14.733773</v>
      </c>
      <c r="G187" s="10">
        <v>40906</v>
      </c>
      <c r="H187" s="11">
        <v>7074.82</v>
      </c>
      <c r="I187" s="9">
        <v>1.232999</v>
      </c>
      <c r="J187" s="9">
        <v>-1.500708</v>
      </c>
      <c r="K187" s="9">
        <v>-20.205947</v>
      </c>
      <c r="M187" s="38">
        <f t="shared" si="20"/>
        <v>40906</v>
      </c>
      <c r="N187" s="9">
        <f t="shared" si="14"/>
        <v>2.302158</v>
      </c>
      <c r="O187" s="9">
        <f t="shared" si="15"/>
        <v>1.232999</v>
      </c>
      <c r="Q187">
        <f t="shared" si="16"/>
        <v>0.263548</v>
      </c>
      <c r="R187">
        <f t="shared" si="17"/>
        <v>-1.500708</v>
      </c>
      <c r="T187">
        <f t="shared" si="18"/>
        <v>-14.733773</v>
      </c>
      <c r="U187">
        <f t="shared" si="19"/>
        <v>-20.205947</v>
      </c>
    </row>
    <row r="188" spans="1:21" ht="14.25">
      <c r="A188" s="10">
        <v>40907</v>
      </c>
      <c r="B188" s="9">
        <v>49.78</v>
      </c>
      <c r="C188" s="9">
        <v>3.064182</v>
      </c>
      <c r="D188" s="9">
        <v>-0.354686</v>
      </c>
      <c r="E188" s="9">
        <v>-15.77347</v>
      </c>
      <c r="G188" s="10">
        <v>40907</v>
      </c>
      <c r="H188" s="11">
        <v>7072.08</v>
      </c>
      <c r="I188" s="9">
        <v>2.43275</v>
      </c>
      <c r="J188" s="9">
        <v>-2.121688</v>
      </c>
      <c r="K188" s="9">
        <v>-21.180496</v>
      </c>
      <c r="M188" s="38">
        <f t="shared" si="20"/>
        <v>40907</v>
      </c>
      <c r="N188" s="9">
        <f t="shared" si="14"/>
        <v>3.064182</v>
      </c>
      <c r="O188" s="9">
        <f t="shared" si="15"/>
        <v>2.43275</v>
      </c>
      <c r="Q188">
        <f t="shared" si="16"/>
        <v>-0.354686</v>
      </c>
      <c r="R188">
        <f t="shared" si="17"/>
        <v>-2.121688</v>
      </c>
      <c r="T188">
        <f t="shared" si="18"/>
        <v>-15.77347</v>
      </c>
      <c r="U188">
        <f t="shared" si="19"/>
        <v>-21.180496</v>
      </c>
    </row>
    <row r="189" spans="1:21" ht="14.25">
      <c r="A189" s="10">
        <v>40910</v>
      </c>
      <c r="B189" s="9">
        <v>48.99</v>
      </c>
      <c r="C189" s="9">
        <v>-1.685731</v>
      </c>
      <c r="D189" s="9">
        <v>-1.93604</v>
      </c>
      <c r="E189" s="9">
        <v>-17.110131</v>
      </c>
      <c r="G189" s="10">
        <v>40910</v>
      </c>
      <c r="H189" s="11">
        <v>6952.21</v>
      </c>
      <c r="I189" s="9">
        <v>-2.639384</v>
      </c>
      <c r="J189" s="9">
        <v>-3.780701</v>
      </c>
      <c r="K189" s="9">
        <v>-22.516467</v>
      </c>
      <c r="M189" s="38">
        <f t="shared" si="20"/>
        <v>40910</v>
      </c>
      <c r="N189" s="9">
        <f t="shared" si="14"/>
        <v>-1.685731</v>
      </c>
      <c r="O189" s="9">
        <f t="shared" si="15"/>
        <v>-2.639384</v>
      </c>
      <c r="Q189">
        <f t="shared" si="16"/>
        <v>-1.93604</v>
      </c>
      <c r="R189">
        <f t="shared" si="17"/>
        <v>-3.780701</v>
      </c>
      <c r="T189">
        <f t="shared" si="18"/>
        <v>-17.110131</v>
      </c>
      <c r="U189">
        <f t="shared" si="19"/>
        <v>-22.516467</v>
      </c>
    </row>
    <row r="190" spans="1:21" ht="14.25">
      <c r="A190" s="10">
        <v>40911</v>
      </c>
      <c r="B190" s="9">
        <v>49.76</v>
      </c>
      <c r="C190" s="9">
        <v>-0.140478</v>
      </c>
      <c r="D190" s="9">
        <v>2.716087</v>
      </c>
      <c r="E190" s="9">
        <v>-16.189942</v>
      </c>
      <c r="G190" s="10">
        <v>40911</v>
      </c>
      <c r="H190" s="11">
        <v>7053.38</v>
      </c>
      <c r="I190" s="9">
        <v>-1.222573</v>
      </c>
      <c r="J190" s="9">
        <v>0.561879</v>
      </c>
      <c r="K190" s="9">
        <v>-21.848803</v>
      </c>
      <c r="M190" s="38">
        <f t="shared" si="20"/>
        <v>40911</v>
      </c>
      <c r="N190" s="9">
        <f t="shared" si="14"/>
        <v>-0.140478</v>
      </c>
      <c r="O190" s="9">
        <f t="shared" si="15"/>
        <v>-1.222573</v>
      </c>
      <c r="Q190">
        <f t="shared" si="16"/>
        <v>2.716087</v>
      </c>
      <c r="R190">
        <f t="shared" si="17"/>
        <v>0.561879</v>
      </c>
      <c r="T190">
        <f t="shared" si="18"/>
        <v>-16.189942</v>
      </c>
      <c r="U190">
        <f t="shared" si="19"/>
        <v>-21.848803</v>
      </c>
    </row>
    <row r="191" spans="1:21" ht="14.25">
      <c r="A191" s="10">
        <v>40912</v>
      </c>
      <c r="B191" s="9">
        <v>49.99</v>
      </c>
      <c r="C191" s="9">
        <v>0.321092</v>
      </c>
      <c r="D191" s="9">
        <v>2.619278</v>
      </c>
      <c r="E191" s="9">
        <v>-15.321506</v>
      </c>
      <c r="G191" s="10">
        <v>40912</v>
      </c>
      <c r="H191" s="11">
        <v>7082.97</v>
      </c>
      <c r="I191" s="9">
        <v>-0.808186</v>
      </c>
      <c r="J191" s="9">
        <v>0.498023</v>
      </c>
      <c r="K191" s="9">
        <v>-21.275754</v>
      </c>
      <c r="M191" s="38">
        <f t="shared" si="20"/>
        <v>40912</v>
      </c>
      <c r="N191" s="9">
        <f t="shared" si="14"/>
        <v>0.321092</v>
      </c>
      <c r="O191" s="9">
        <f t="shared" si="15"/>
        <v>-0.808186</v>
      </c>
      <c r="Q191">
        <f t="shared" si="16"/>
        <v>2.619278</v>
      </c>
      <c r="R191">
        <f t="shared" si="17"/>
        <v>0.498023</v>
      </c>
      <c r="T191">
        <f t="shared" si="18"/>
        <v>-15.321506</v>
      </c>
      <c r="U191">
        <f t="shared" si="19"/>
        <v>-21.275754</v>
      </c>
    </row>
    <row r="192" spans="1:21" ht="14.25">
      <c r="A192" s="10">
        <v>40913</v>
      </c>
      <c r="B192" s="9">
        <v>50.26</v>
      </c>
      <c r="C192" s="9">
        <v>1.248993</v>
      </c>
      <c r="D192" s="9">
        <v>3.934279</v>
      </c>
      <c r="E192" s="9">
        <v>-13.264226</v>
      </c>
      <c r="G192" s="10">
        <v>40913</v>
      </c>
      <c r="H192" s="11">
        <v>7130.86</v>
      </c>
      <c r="I192" s="9">
        <v>0.461815</v>
      </c>
      <c r="J192" s="9">
        <v>2.027571</v>
      </c>
      <c r="K192" s="9">
        <v>-19.391701</v>
      </c>
      <c r="M192" s="38">
        <f t="shared" si="20"/>
        <v>40913</v>
      </c>
      <c r="N192" s="9">
        <f t="shared" si="14"/>
        <v>1.248993</v>
      </c>
      <c r="O192" s="9">
        <f t="shared" si="15"/>
        <v>0.461815</v>
      </c>
      <c r="Q192">
        <f t="shared" si="16"/>
        <v>3.934279</v>
      </c>
      <c r="R192">
        <f t="shared" si="17"/>
        <v>2.027571</v>
      </c>
      <c r="T192">
        <f t="shared" si="18"/>
        <v>-13.264226</v>
      </c>
      <c r="U192">
        <f t="shared" si="19"/>
        <v>-19.391701</v>
      </c>
    </row>
    <row r="193" spans="1:21" ht="14.25">
      <c r="A193" s="10">
        <v>40914</v>
      </c>
      <c r="B193" s="9">
        <v>50.21</v>
      </c>
      <c r="C193" s="9">
        <v>3.121791</v>
      </c>
      <c r="D193" s="9">
        <v>1.623438</v>
      </c>
      <c r="E193" s="9">
        <v>-13.666385</v>
      </c>
      <c r="G193" s="10">
        <v>40914</v>
      </c>
      <c r="H193" s="11">
        <v>7120.51</v>
      </c>
      <c r="I193" s="9">
        <v>2.360888</v>
      </c>
      <c r="J193" s="9">
        <v>-0.161105</v>
      </c>
      <c r="K193" s="9">
        <v>-19.843052</v>
      </c>
      <c r="M193" s="38">
        <f t="shared" si="20"/>
        <v>40914</v>
      </c>
      <c r="N193" s="9">
        <f t="shared" si="14"/>
        <v>3.121791</v>
      </c>
      <c r="O193" s="9">
        <f t="shared" si="15"/>
        <v>2.360888</v>
      </c>
      <c r="Q193">
        <f t="shared" si="16"/>
        <v>1.623438</v>
      </c>
      <c r="R193">
        <f t="shared" si="17"/>
        <v>-0.161105</v>
      </c>
      <c r="T193">
        <f t="shared" si="18"/>
        <v>-13.666385</v>
      </c>
      <c r="U193">
        <f t="shared" si="19"/>
        <v>-19.843052</v>
      </c>
    </row>
    <row r="194" spans="1:21" ht="14.25">
      <c r="A194" s="10">
        <v>40917</v>
      </c>
      <c r="B194" s="9">
        <v>50.01</v>
      </c>
      <c r="C194" s="9">
        <v>3.390531</v>
      </c>
      <c r="D194" s="9">
        <v>0.18301</v>
      </c>
      <c r="E194" s="9">
        <v>-13.175842</v>
      </c>
      <c r="G194" s="10">
        <v>40917</v>
      </c>
      <c r="H194" s="11">
        <v>7093.04</v>
      </c>
      <c r="I194" s="9">
        <v>2.897596</v>
      </c>
      <c r="J194" s="9">
        <v>-1.648928</v>
      </c>
      <c r="K194" s="9">
        <v>-19.238687</v>
      </c>
      <c r="M194" s="38">
        <f t="shared" si="20"/>
        <v>40917</v>
      </c>
      <c r="N194" s="9">
        <f t="shared" si="14"/>
        <v>3.390531</v>
      </c>
      <c r="O194" s="9">
        <f t="shared" si="15"/>
        <v>2.897596</v>
      </c>
      <c r="Q194">
        <f t="shared" si="16"/>
        <v>0.18301</v>
      </c>
      <c r="R194">
        <f t="shared" si="17"/>
        <v>-1.648928</v>
      </c>
      <c r="T194">
        <f t="shared" si="18"/>
        <v>-13.175842</v>
      </c>
      <c r="U194">
        <f t="shared" si="19"/>
        <v>-19.238687</v>
      </c>
    </row>
    <row r="195" spans="1:21" ht="14.25">
      <c r="A195" s="10">
        <v>40918</v>
      </c>
      <c r="B195" s="9">
        <v>50.64</v>
      </c>
      <c r="C195" s="9">
        <v>4.692992</v>
      </c>
      <c r="D195" s="9">
        <v>1.445063</v>
      </c>
      <c r="E195" s="9">
        <v>-12.622975</v>
      </c>
      <c r="G195" s="10">
        <v>40918</v>
      </c>
      <c r="H195" s="11">
        <v>7178.87</v>
      </c>
      <c r="I195" s="9">
        <v>4.142718</v>
      </c>
      <c r="J195" s="9">
        <v>-0.458821</v>
      </c>
      <c r="K195" s="9">
        <v>-18.587348</v>
      </c>
      <c r="M195" s="38">
        <f t="shared" si="20"/>
        <v>40918</v>
      </c>
      <c r="N195" s="9">
        <f aca="true" t="shared" si="21" ref="N195:N251">VLOOKUP($M195,XX_TEJ06,3,FALSE)</f>
        <v>4.692992</v>
      </c>
      <c r="O195" s="9">
        <f aca="true" t="shared" si="22" ref="O195:O251">VLOOKUP($M195,XX_TEJ7,3,FALSE)</f>
        <v>4.142718</v>
      </c>
      <c r="Q195">
        <f aca="true" t="shared" si="23" ref="Q195:Q251">VLOOKUP($M195,XX_TEJ06,4,FALSE)</f>
        <v>1.445063</v>
      </c>
      <c r="R195">
        <f aca="true" t="shared" si="24" ref="R195:R251">VLOOKUP($M195,XX_TEJ7,4,FALSE)</f>
        <v>-0.458821</v>
      </c>
      <c r="T195">
        <f aca="true" t="shared" si="25" ref="T195:T251">VLOOKUP($M195,XX_TEJ06,5,FALSE)</f>
        <v>-12.622975</v>
      </c>
      <c r="U195">
        <f aca="true" t="shared" si="26" ref="U195:U251">VLOOKUP($M195,XX_TEJ7,5,FALSE)</f>
        <v>-18.587348</v>
      </c>
    </row>
    <row r="196" spans="1:21" ht="14.25">
      <c r="A196" s="10">
        <v>40919</v>
      </c>
      <c r="B196" s="9">
        <v>50.66</v>
      </c>
      <c r="C196" s="9">
        <v>4.734339</v>
      </c>
      <c r="D196" s="9">
        <v>-1.11118</v>
      </c>
      <c r="E196" s="9">
        <v>-13.721818</v>
      </c>
      <c r="G196" s="10">
        <v>40919</v>
      </c>
      <c r="H196" s="11">
        <v>7188.21</v>
      </c>
      <c r="I196" s="9">
        <v>4.278212</v>
      </c>
      <c r="J196" s="9">
        <v>-2.845091</v>
      </c>
      <c r="K196" s="9">
        <v>-19.517184</v>
      </c>
      <c r="M196" s="38">
        <f aca="true" t="shared" si="27" ref="M196:M251">A196</f>
        <v>40919</v>
      </c>
      <c r="N196" s="9">
        <f t="shared" si="21"/>
        <v>4.734339</v>
      </c>
      <c r="O196" s="9">
        <f t="shared" si="22"/>
        <v>4.278212</v>
      </c>
      <c r="Q196">
        <f t="shared" si="23"/>
        <v>-1.11118</v>
      </c>
      <c r="R196">
        <f t="shared" si="24"/>
        <v>-2.845091</v>
      </c>
      <c r="T196">
        <f t="shared" si="25"/>
        <v>-13.721818</v>
      </c>
      <c r="U196">
        <f t="shared" si="26"/>
        <v>-19.517184</v>
      </c>
    </row>
    <row r="197" spans="1:21" ht="14.25">
      <c r="A197" s="10">
        <v>40920</v>
      </c>
      <c r="B197" s="9">
        <v>50.79</v>
      </c>
      <c r="C197" s="9">
        <v>3.865031</v>
      </c>
      <c r="D197" s="9">
        <v>-0.464219</v>
      </c>
      <c r="E197" s="9">
        <v>-13.811617</v>
      </c>
      <c r="G197" s="10">
        <v>40920</v>
      </c>
      <c r="H197" s="11">
        <v>7186.58</v>
      </c>
      <c r="I197" s="9">
        <v>3.418314</v>
      </c>
      <c r="J197" s="9">
        <v>-2.651866</v>
      </c>
      <c r="K197" s="9">
        <v>-19.837368</v>
      </c>
      <c r="M197" s="38">
        <f t="shared" si="27"/>
        <v>40920</v>
      </c>
      <c r="N197" s="9">
        <f t="shared" si="21"/>
        <v>3.865031</v>
      </c>
      <c r="O197" s="9">
        <f t="shared" si="22"/>
        <v>3.418314</v>
      </c>
      <c r="Q197">
        <f t="shared" si="23"/>
        <v>-0.464219</v>
      </c>
      <c r="R197">
        <f t="shared" si="24"/>
        <v>-2.651866</v>
      </c>
      <c r="T197">
        <f t="shared" si="25"/>
        <v>-13.811617</v>
      </c>
      <c r="U197">
        <f t="shared" si="26"/>
        <v>-19.837368</v>
      </c>
    </row>
    <row r="198" spans="1:21" ht="14.25">
      <c r="A198" s="10">
        <v>40921</v>
      </c>
      <c r="B198" s="9">
        <v>50.9</v>
      </c>
      <c r="C198" s="9">
        <v>4.646382</v>
      </c>
      <c r="D198" s="9">
        <v>-0.680065</v>
      </c>
      <c r="E198" s="9">
        <v>-13.794122</v>
      </c>
      <c r="G198" s="10">
        <v>40921</v>
      </c>
      <c r="H198" s="11">
        <v>7181.54</v>
      </c>
      <c r="I198" s="9">
        <v>4.13598</v>
      </c>
      <c r="J198" s="9">
        <v>-3.322281</v>
      </c>
      <c r="K198" s="9">
        <v>-19.988012</v>
      </c>
      <c r="M198" s="38">
        <f t="shared" si="27"/>
        <v>40921</v>
      </c>
      <c r="N198" s="9">
        <f t="shared" si="21"/>
        <v>4.646382</v>
      </c>
      <c r="O198" s="9">
        <f t="shared" si="22"/>
        <v>4.13598</v>
      </c>
      <c r="Q198">
        <f t="shared" si="23"/>
        <v>-0.680065</v>
      </c>
      <c r="R198">
        <f t="shared" si="24"/>
        <v>-3.322281</v>
      </c>
      <c r="T198">
        <f t="shared" si="25"/>
        <v>-13.794122</v>
      </c>
      <c r="U198">
        <f t="shared" si="26"/>
        <v>-19.988012</v>
      </c>
    </row>
    <row r="199" spans="1:21" ht="14.25">
      <c r="A199" s="10">
        <v>40924</v>
      </c>
      <c r="B199" s="9">
        <v>50.06</v>
      </c>
      <c r="C199" s="9">
        <v>5.234391</v>
      </c>
      <c r="D199" s="9">
        <v>-1.279583</v>
      </c>
      <c r="E199" s="9">
        <v>-15.175239</v>
      </c>
      <c r="G199" s="10">
        <v>40924</v>
      </c>
      <c r="H199" s="11">
        <v>7103.62</v>
      </c>
      <c r="I199" s="9">
        <v>4.694558</v>
      </c>
      <c r="J199" s="9">
        <v>-3.458239</v>
      </c>
      <c r="K199" s="9">
        <v>-20.829066</v>
      </c>
      <c r="M199" s="38">
        <f t="shared" si="27"/>
        <v>40924</v>
      </c>
      <c r="N199" s="9">
        <f t="shared" si="21"/>
        <v>5.234391</v>
      </c>
      <c r="O199" s="9">
        <f t="shared" si="22"/>
        <v>4.694558</v>
      </c>
      <c r="Q199">
        <f t="shared" si="23"/>
        <v>-1.279583</v>
      </c>
      <c r="R199">
        <f t="shared" si="24"/>
        <v>-3.458239</v>
      </c>
      <c r="T199">
        <f t="shared" si="25"/>
        <v>-15.175239</v>
      </c>
      <c r="U199">
        <f t="shared" si="26"/>
        <v>-20.829066</v>
      </c>
    </row>
    <row r="200" spans="1:21" ht="14.25">
      <c r="A200" s="10">
        <v>40925</v>
      </c>
      <c r="B200" s="9">
        <v>50.75</v>
      </c>
      <c r="C200" s="9">
        <v>6.684885</v>
      </c>
      <c r="D200" s="9">
        <v>-1.380733</v>
      </c>
      <c r="E200" s="9">
        <v>-13.69602</v>
      </c>
      <c r="G200" s="10">
        <v>40925</v>
      </c>
      <c r="H200" s="11">
        <v>7221.08</v>
      </c>
      <c r="I200" s="9">
        <v>6.425707</v>
      </c>
      <c r="J200" s="9">
        <v>-3.217211</v>
      </c>
      <c r="K200" s="9">
        <v>-19.092356</v>
      </c>
      <c r="M200" s="38">
        <f t="shared" si="27"/>
        <v>40925</v>
      </c>
      <c r="N200" s="9">
        <f t="shared" si="21"/>
        <v>6.684885</v>
      </c>
      <c r="O200" s="9">
        <f t="shared" si="22"/>
        <v>6.425707</v>
      </c>
      <c r="Q200">
        <f t="shared" si="23"/>
        <v>-1.380733</v>
      </c>
      <c r="R200">
        <f t="shared" si="24"/>
        <v>-3.217211</v>
      </c>
      <c r="T200">
        <f t="shared" si="25"/>
        <v>-13.69602</v>
      </c>
      <c r="U200">
        <f t="shared" si="26"/>
        <v>-19.092356</v>
      </c>
    </row>
    <row r="201" spans="1:21" ht="14.25">
      <c r="A201" s="10">
        <v>40926</v>
      </c>
      <c r="B201" s="9">
        <v>50.8</v>
      </c>
      <c r="C201" s="9">
        <v>6.789994</v>
      </c>
      <c r="D201" s="9">
        <v>0.236876</v>
      </c>
      <c r="E201" s="9">
        <v>-14.354878</v>
      </c>
      <c r="G201" s="10">
        <v>40926</v>
      </c>
      <c r="H201" s="11">
        <v>7233.69</v>
      </c>
      <c r="I201" s="9">
        <v>6.611556</v>
      </c>
      <c r="J201" s="9">
        <v>-1.709224</v>
      </c>
      <c r="K201" s="9">
        <v>-19.518358</v>
      </c>
      <c r="M201" s="38">
        <f t="shared" si="27"/>
        <v>40926</v>
      </c>
      <c r="N201" s="9">
        <f t="shared" si="21"/>
        <v>6.789994</v>
      </c>
      <c r="O201" s="9">
        <f t="shared" si="22"/>
        <v>6.611556</v>
      </c>
      <c r="Q201">
        <f t="shared" si="23"/>
        <v>0.236876</v>
      </c>
      <c r="R201">
        <f t="shared" si="24"/>
        <v>-1.709224</v>
      </c>
      <c r="T201">
        <f t="shared" si="25"/>
        <v>-14.354878</v>
      </c>
      <c r="U201">
        <f t="shared" si="26"/>
        <v>-19.518358</v>
      </c>
    </row>
    <row r="202" spans="1:21" ht="14.25">
      <c r="A202" s="10">
        <v>40938</v>
      </c>
      <c r="B202" s="9">
        <v>52</v>
      </c>
      <c r="C202" s="9">
        <v>4.459622</v>
      </c>
      <c r="D202" s="9">
        <v>-1.121886</v>
      </c>
      <c r="E202" s="9">
        <v>-14.512359</v>
      </c>
      <c r="G202" s="10">
        <v>40938</v>
      </c>
      <c r="H202" s="11">
        <v>7407.41</v>
      </c>
      <c r="I202" s="9">
        <v>4.741604</v>
      </c>
      <c r="J202" s="9">
        <v>-2.739606</v>
      </c>
      <c r="K202" s="9">
        <v>-19.003537</v>
      </c>
      <c r="M202" s="38">
        <f t="shared" si="27"/>
        <v>40938</v>
      </c>
      <c r="N202" s="9">
        <f t="shared" si="21"/>
        <v>4.459622</v>
      </c>
      <c r="O202" s="9">
        <f t="shared" si="22"/>
        <v>4.741604</v>
      </c>
      <c r="Q202">
        <f t="shared" si="23"/>
        <v>-1.121886</v>
      </c>
      <c r="R202">
        <f t="shared" si="24"/>
        <v>-2.739606</v>
      </c>
      <c r="T202">
        <f t="shared" si="25"/>
        <v>-14.512359</v>
      </c>
      <c r="U202">
        <f t="shared" si="26"/>
        <v>-19.003537</v>
      </c>
    </row>
    <row r="203" spans="1:21" ht="14.25">
      <c r="A203" s="10">
        <v>40939</v>
      </c>
      <c r="B203" s="9">
        <v>52.58</v>
      </c>
      <c r="C203" s="9">
        <v>5.624749</v>
      </c>
      <c r="D203" s="9">
        <v>0.190549</v>
      </c>
      <c r="E203" s="9">
        <v>-13.558843</v>
      </c>
      <c r="G203" s="10">
        <v>40939</v>
      </c>
      <c r="H203" s="11">
        <v>7517.08</v>
      </c>
      <c r="I203" s="9">
        <v>6.29235</v>
      </c>
      <c r="J203" s="9">
        <v>-0.930586</v>
      </c>
      <c r="K203" s="9">
        <v>-17.804349</v>
      </c>
      <c r="M203" s="38">
        <f t="shared" si="27"/>
        <v>40939</v>
      </c>
      <c r="N203" s="9">
        <f t="shared" si="21"/>
        <v>5.624749</v>
      </c>
      <c r="O203" s="9">
        <f t="shared" si="22"/>
        <v>6.29235</v>
      </c>
      <c r="Q203">
        <f t="shared" si="23"/>
        <v>0.190549</v>
      </c>
      <c r="R203">
        <f t="shared" si="24"/>
        <v>-0.930586</v>
      </c>
      <c r="T203">
        <f t="shared" si="25"/>
        <v>-13.558843</v>
      </c>
      <c r="U203">
        <f t="shared" si="26"/>
        <v>-17.804349</v>
      </c>
    </row>
    <row r="204" spans="1:21" ht="14.25">
      <c r="A204" s="10">
        <v>40940</v>
      </c>
      <c r="B204" s="9">
        <v>52.5</v>
      </c>
      <c r="C204" s="9">
        <v>5.464042</v>
      </c>
      <c r="D204" s="9">
        <v>-0.22805</v>
      </c>
      <c r="E204" s="9">
        <v>-13.690362</v>
      </c>
      <c r="G204" s="10">
        <v>40940</v>
      </c>
      <c r="H204" s="11">
        <v>7549.21</v>
      </c>
      <c r="I204" s="9">
        <v>6.746671</v>
      </c>
      <c r="J204" s="9">
        <v>-0.955129</v>
      </c>
      <c r="K204" s="9">
        <v>-17.453023</v>
      </c>
      <c r="M204" s="38">
        <f t="shared" si="27"/>
        <v>40940</v>
      </c>
      <c r="N204" s="9">
        <f t="shared" si="21"/>
        <v>5.464042</v>
      </c>
      <c r="O204" s="9">
        <f t="shared" si="22"/>
        <v>6.746671</v>
      </c>
      <c r="Q204">
        <f t="shared" si="23"/>
        <v>-0.22805</v>
      </c>
      <c r="R204">
        <f t="shared" si="24"/>
        <v>-0.955129</v>
      </c>
      <c r="T204">
        <f t="shared" si="25"/>
        <v>-13.690362</v>
      </c>
      <c r="U204">
        <f t="shared" si="26"/>
        <v>-17.453023</v>
      </c>
    </row>
    <row r="205" spans="1:21" ht="14.25">
      <c r="A205" s="10">
        <v>40941</v>
      </c>
      <c r="B205" s="9">
        <v>53.18</v>
      </c>
      <c r="C205" s="9">
        <v>8.552766</v>
      </c>
      <c r="D205" s="9">
        <v>1.48855</v>
      </c>
      <c r="E205" s="9">
        <v>-12.572447</v>
      </c>
      <c r="G205" s="10">
        <v>40941</v>
      </c>
      <c r="H205" s="11">
        <v>7652.46</v>
      </c>
      <c r="I205" s="9">
        <v>10.072337</v>
      </c>
      <c r="J205" s="9">
        <v>0.710803</v>
      </c>
      <c r="K205" s="9">
        <v>-16.324034</v>
      </c>
      <c r="M205" s="38">
        <f t="shared" si="27"/>
        <v>40941</v>
      </c>
      <c r="N205" s="9">
        <f t="shared" si="21"/>
        <v>8.552766</v>
      </c>
      <c r="O205" s="9">
        <f t="shared" si="22"/>
        <v>10.072337</v>
      </c>
      <c r="Q205">
        <f t="shared" si="23"/>
        <v>1.48855</v>
      </c>
      <c r="R205">
        <f t="shared" si="24"/>
        <v>0.710803</v>
      </c>
      <c r="T205">
        <f t="shared" si="25"/>
        <v>-12.572447</v>
      </c>
      <c r="U205">
        <f t="shared" si="26"/>
        <v>-16.324034</v>
      </c>
    </row>
    <row r="206" spans="1:21" ht="14.25">
      <c r="A206" s="10">
        <v>40942</v>
      </c>
      <c r="B206" s="9">
        <v>53.27</v>
      </c>
      <c r="C206" s="9">
        <v>7.053859</v>
      </c>
      <c r="D206" s="9">
        <v>3.718847</v>
      </c>
      <c r="E206" s="9">
        <v>-12.424488</v>
      </c>
      <c r="G206" s="10">
        <v>40942</v>
      </c>
      <c r="H206" s="11">
        <v>7674.99</v>
      </c>
      <c r="I206" s="9">
        <v>8.812938</v>
      </c>
      <c r="J206" s="9">
        <v>2.877628</v>
      </c>
      <c r="K206" s="9">
        <v>-16.077679</v>
      </c>
      <c r="M206" s="38">
        <f t="shared" si="27"/>
        <v>40942</v>
      </c>
      <c r="N206" s="9">
        <f t="shared" si="21"/>
        <v>7.053859</v>
      </c>
      <c r="O206" s="9">
        <f t="shared" si="22"/>
        <v>8.812938</v>
      </c>
      <c r="Q206">
        <f t="shared" si="23"/>
        <v>3.718847</v>
      </c>
      <c r="R206">
        <f t="shared" si="24"/>
        <v>2.877628</v>
      </c>
      <c r="T206">
        <f t="shared" si="25"/>
        <v>-12.424488</v>
      </c>
      <c r="U206">
        <f t="shared" si="26"/>
        <v>-16.077679</v>
      </c>
    </row>
    <row r="207" spans="1:21" ht="14.25">
      <c r="A207" s="10">
        <v>40943</v>
      </c>
      <c r="B207" s="9">
        <v>53.64</v>
      </c>
      <c r="C207" s="9">
        <v>7.30146</v>
      </c>
      <c r="D207" s="9">
        <v>2.562141</v>
      </c>
      <c r="E207" s="9">
        <v>-11.81621</v>
      </c>
      <c r="G207" s="10">
        <v>40943</v>
      </c>
      <c r="H207" s="11">
        <v>7741.24</v>
      </c>
      <c r="I207" s="9">
        <v>9.2937</v>
      </c>
      <c r="J207" s="9">
        <v>1.81515</v>
      </c>
      <c r="K207" s="9">
        <v>-15.353267</v>
      </c>
      <c r="M207" s="38">
        <f t="shared" si="27"/>
        <v>40943</v>
      </c>
      <c r="N207" s="9">
        <f t="shared" si="21"/>
        <v>7.30146</v>
      </c>
      <c r="O207" s="9">
        <f t="shared" si="22"/>
        <v>9.2937</v>
      </c>
      <c r="Q207">
        <f t="shared" si="23"/>
        <v>2.562141</v>
      </c>
      <c r="R207">
        <f t="shared" si="24"/>
        <v>1.81515</v>
      </c>
      <c r="T207">
        <f t="shared" si="25"/>
        <v>-11.81621</v>
      </c>
      <c r="U207">
        <f t="shared" si="26"/>
        <v>-15.353267</v>
      </c>
    </row>
    <row r="208" spans="1:21" ht="14.25">
      <c r="A208" s="10">
        <v>40945</v>
      </c>
      <c r="B208" s="9">
        <v>53.32</v>
      </c>
      <c r="C208" s="9">
        <v>6.193985</v>
      </c>
      <c r="D208" s="9">
        <v>1.950287</v>
      </c>
      <c r="E208" s="9">
        <v>-12.342288</v>
      </c>
      <c r="G208" s="10">
        <v>40945</v>
      </c>
      <c r="H208" s="11">
        <v>7687.98</v>
      </c>
      <c r="I208" s="9">
        <v>7.969513</v>
      </c>
      <c r="J208" s="9">
        <v>1.114658</v>
      </c>
      <c r="K208" s="9">
        <v>-15.935639</v>
      </c>
      <c r="M208" s="38">
        <f t="shared" si="27"/>
        <v>40945</v>
      </c>
      <c r="N208" s="9">
        <f t="shared" si="21"/>
        <v>6.193985</v>
      </c>
      <c r="O208" s="9">
        <f t="shared" si="22"/>
        <v>7.969513</v>
      </c>
      <c r="Q208">
        <f t="shared" si="23"/>
        <v>1.950287</v>
      </c>
      <c r="R208">
        <f t="shared" si="24"/>
        <v>1.114658</v>
      </c>
      <c r="T208">
        <f t="shared" si="25"/>
        <v>-12.342288</v>
      </c>
      <c r="U208">
        <f t="shared" si="26"/>
        <v>-15.935639</v>
      </c>
    </row>
    <row r="209" spans="1:21" ht="14.25">
      <c r="A209" s="10">
        <v>40946</v>
      </c>
      <c r="B209" s="9">
        <v>53.36</v>
      </c>
      <c r="C209" s="9">
        <v>6.273651</v>
      </c>
      <c r="D209" s="9">
        <v>1.773794</v>
      </c>
      <c r="E209" s="9">
        <v>-12.276528</v>
      </c>
      <c r="G209" s="10">
        <v>40946</v>
      </c>
      <c r="H209" s="11">
        <v>7707.44</v>
      </c>
      <c r="I209" s="9">
        <v>8.242808</v>
      </c>
      <c r="J209" s="9">
        <v>1.124681</v>
      </c>
      <c r="K209" s="9">
        <v>-15.722854</v>
      </c>
      <c r="M209" s="38">
        <f t="shared" si="27"/>
        <v>40946</v>
      </c>
      <c r="N209" s="9">
        <f t="shared" si="21"/>
        <v>6.273651</v>
      </c>
      <c r="O209" s="9">
        <f t="shared" si="22"/>
        <v>8.242808</v>
      </c>
      <c r="Q209">
        <f t="shared" si="23"/>
        <v>1.773794</v>
      </c>
      <c r="R209">
        <f t="shared" si="24"/>
        <v>1.124681</v>
      </c>
      <c r="T209">
        <f t="shared" si="25"/>
        <v>-12.276528</v>
      </c>
      <c r="U209">
        <f t="shared" si="26"/>
        <v>-15.722854</v>
      </c>
    </row>
    <row r="210" spans="1:21" ht="14.25">
      <c r="A210" s="10">
        <v>40947</v>
      </c>
      <c r="B210" s="9">
        <v>54.44</v>
      </c>
      <c r="C210" s="9">
        <v>8.424617</v>
      </c>
      <c r="D210" s="9">
        <v>4.111685</v>
      </c>
      <c r="E210" s="9">
        <v>-9.987637</v>
      </c>
      <c r="G210" s="10">
        <v>40947</v>
      </c>
      <c r="H210" s="11">
        <v>7869.91</v>
      </c>
      <c r="I210" s="9">
        <v>10.524527</v>
      </c>
      <c r="J210" s="9">
        <v>3.540685</v>
      </c>
      <c r="K210" s="9">
        <v>-13.626247</v>
      </c>
      <c r="M210" s="38">
        <f t="shared" si="27"/>
        <v>40947</v>
      </c>
      <c r="N210" s="9">
        <f t="shared" si="21"/>
        <v>8.424617</v>
      </c>
      <c r="O210" s="9">
        <f t="shared" si="22"/>
        <v>10.524527</v>
      </c>
      <c r="Q210">
        <f t="shared" si="23"/>
        <v>4.111685</v>
      </c>
      <c r="R210">
        <f t="shared" si="24"/>
        <v>3.540685</v>
      </c>
      <c r="T210">
        <f t="shared" si="25"/>
        <v>-9.987637</v>
      </c>
      <c r="U210">
        <f t="shared" si="26"/>
        <v>-13.626247</v>
      </c>
    </row>
    <row r="211" spans="1:21" ht="14.25">
      <c r="A211" s="10">
        <v>40948</v>
      </c>
      <c r="B211" s="9">
        <v>54.65</v>
      </c>
      <c r="C211" s="9">
        <v>9.278144</v>
      </c>
      <c r="D211" s="9">
        <v>5.035556</v>
      </c>
      <c r="E211" s="9">
        <v>-8.266462</v>
      </c>
      <c r="G211" s="10">
        <v>40948</v>
      </c>
      <c r="H211" s="11">
        <v>7910.78</v>
      </c>
      <c r="I211" s="9">
        <v>11.528766</v>
      </c>
      <c r="J211" s="9">
        <v>4.614209</v>
      </c>
      <c r="K211" s="9">
        <v>-12.169001</v>
      </c>
      <c r="M211" s="38">
        <f t="shared" si="27"/>
        <v>40948</v>
      </c>
      <c r="N211" s="9">
        <f t="shared" si="21"/>
        <v>9.278144</v>
      </c>
      <c r="O211" s="9">
        <f t="shared" si="22"/>
        <v>11.528766</v>
      </c>
      <c r="Q211">
        <f t="shared" si="23"/>
        <v>5.035556</v>
      </c>
      <c r="R211">
        <f t="shared" si="24"/>
        <v>4.614209</v>
      </c>
      <c r="T211">
        <f t="shared" si="25"/>
        <v>-8.266462</v>
      </c>
      <c r="U211">
        <f t="shared" si="26"/>
        <v>-12.169001</v>
      </c>
    </row>
    <row r="212" spans="1:21" ht="14.25">
      <c r="A212" s="10">
        <v>40949</v>
      </c>
      <c r="B212" s="9">
        <v>54.11</v>
      </c>
      <c r="C212" s="9">
        <v>6.852291</v>
      </c>
      <c r="D212" s="9">
        <v>7.233452</v>
      </c>
      <c r="E212" s="9">
        <v>-6.945108</v>
      </c>
      <c r="G212" s="10">
        <v>40949</v>
      </c>
      <c r="H212" s="11">
        <v>7862.27</v>
      </c>
      <c r="I212" s="9">
        <v>9.519604</v>
      </c>
      <c r="J212" s="9">
        <v>7.574418</v>
      </c>
      <c r="K212" s="9">
        <v>-11.025671</v>
      </c>
      <c r="M212" s="38">
        <f t="shared" si="27"/>
        <v>40949</v>
      </c>
      <c r="N212" s="9">
        <f t="shared" si="21"/>
        <v>6.852291</v>
      </c>
      <c r="O212" s="9">
        <f t="shared" si="22"/>
        <v>9.519604</v>
      </c>
      <c r="Q212">
        <f t="shared" si="23"/>
        <v>7.233452</v>
      </c>
      <c r="R212">
        <f t="shared" si="24"/>
        <v>7.574418</v>
      </c>
      <c r="T212">
        <f t="shared" si="25"/>
        <v>-6.945108</v>
      </c>
      <c r="U212">
        <f t="shared" si="26"/>
        <v>-11.025671</v>
      </c>
    </row>
    <row r="213" spans="1:21" ht="14.25">
      <c r="A213" s="10">
        <v>40952</v>
      </c>
      <c r="B213" s="9">
        <v>54.33</v>
      </c>
      <c r="C213" s="9">
        <v>6.738703</v>
      </c>
      <c r="D213" s="9">
        <v>6.571204</v>
      </c>
      <c r="E213" s="9">
        <v>-4.396111</v>
      </c>
      <c r="G213" s="10">
        <v>40952</v>
      </c>
      <c r="H213" s="11">
        <v>7912.91</v>
      </c>
      <c r="I213" s="9">
        <v>10.184027</v>
      </c>
      <c r="J213" s="9">
        <v>7.40598</v>
      </c>
      <c r="K213" s="9">
        <v>-8.094789</v>
      </c>
      <c r="M213" s="38">
        <f t="shared" si="27"/>
        <v>40952</v>
      </c>
      <c r="N213" s="9">
        <f t="shared" si="21"/>
        <v>6.738703</v>
      </c>
      <c r="O213" s="9">
        <f t="shared" si="22"/>
        <v>10.184027</v>
      </c>
      <c r="Q213">
        <f t="shared" si="23"/>
        <v>6.571204</v>
      </c>
      <c r="R213">
        <f t="shared" si="24"/>
        <v>7.40598</v>
      </c>
      <c r="T213">
        <f t="shared" si="25"/>
        <v>-4.396111</v>
      </c>
      <c r="U213">
        <f t="shared" si="26"/>
        <v>-8.094789</v>
      </c>
    </row>
    <row r="214" spans="1:21" ht="14.25">
      <c r="A214" s="10">
        <v>40953</v>
      </c>
      <c r="B214" s="9">
        <v>54.31</v>
      </c>
      <c r="C214" s="9">
        <v>6.699411</v>
      </c>
      <c r="D214" s="9">
        <v>4.042146</v>
      </c>
      <c r="E214" s="9">
        <v>-5.393891</v>
      </c>
      <c r="G214" s="10">
        <v>40953</v>
      </c>
      <c r="H214" s="11">
        <v>7884.08</v>
      </c>
      <c r="I214" s="9">
        <v>9.782581</v>
      </c>
      <c r="J214" s="9">
        <v>4.762778</v>
      </c>
      <c r="K214" s="9">
        <v>-9.226789</v>
      </c>
      <c r="M214" s="38">
        <f t="shared" si="27"/>
        <v>40953</v>
      </c>
      <c r="N214" s="9">
        <f t="shared" si="21"/>
        <v>6.699411</v>
      </c>
      <c r="O214" s="9">
        <f t="shared" si="22"/>
        <v>9.782581</v>
      </c>
      <c r="Q214">
        <f t="shared" si="23"/>
        <v>4.042146</v>
      </c>
      <c r="R214">
        <f t="shared" si="24"/>
        <v>4.762778</v>
      </c>
      <c r="T214">
        <f t="shared" si="25"/>
        <v>-5.393891</v>
      </c>
      <c r="U214">
        <f t="shared" si="26"/>
        <v>-9.226789</v>
      </c>
    </row>
    <row r="215" spans="1:21" ht="14.25">
      <c r="A215" s="10">
        <v>40954</v>
      </c>
      <c r="B215" s="9">
        <v>55.13</v>
      </c>
      <c r="C215" s="9">
        <v>8.310413</v>
      </c>
      <c r="D215" s="9">
        <v>5.97847</v>
      </c>
      <c r="E215" s="9">
        <v>-4.39879</v>
      </c>
      <c r="G215" s="10">
        <v>40954</v>
      </c>
      <c r="H215" s="11">
        <v>8005.24</v>
      </c>
      <c r="I215" s="9">
        <v>11.469685</v>
      </c>
      <c r="J215" s="9">
        <v>6.863915</v>
      </c>
      <c r="K215" s="9">
        <v>-8.217103</v>
      </c>
      <c r="M215" s="38">
        <f t="shared" si="27"/>
        <v>40954</v>
      </c>
      <c r="N215" s="9">
        <f t="shared" si="21"/>
        <v>8.310413</v>
      </c>
      <c r="O215" s="9">
        <f t="shared" si="22"/>
        <v>11.469685</v>
      </c>
      <c r="Q215">
        <f t="shared" si="23"/>
        <v>5.97847</v>
      </c>
      <c r="R215">
        <f t="shared" si="24"/>
        <v>6.863915</v>
      </c>
      <c r="T215">
        <f t="shared" si="25"/>
        <v>-4.39879</v>
      </c>
      <c r="U215">
        <f t="shared" si="26"/>
        <v>-8.217103</v>
      </c>
    </row>
    <row r="216" spans="1:21" ht="14.25">
      <c r="A216" s="10">
        <v>40955</v>
      </c>
      <c r="B216" s="9">
        <v>54.37</v>
      </c>
      <c r="C216" s="9">
        <v>8.609668</v>
      </c>
      <c r="D216" s="9">
        <v>6.046421</v>
      </c>
      <c r="E216" s="9">
        <v>-5.574694</v>
      </c>
      <c r="G216" s="10">
        <v>40955</v>
      </c>
      <c r="H216" s="11">
        <v>7869.7</v>
      </c>
      <c r="I216" s="9">
        <v>10.784361</v>
      </c>
      <c r="J216" s="9">
        <v>6.526954</v>
      </c>
      <c r="K216" s="9">
        <v>-9.678226</v>
      </c>
      <c r="M216" s="38">
        <f t="shared" si="27"/>
        <v>40955</v>
      </c>
      <c r="N216" s="9">
        <f t="shared" si="21"/>
        <v>8.609668</v>
      </c>
      <c r="O216" s="9">
        <f t="shared" si="22"/>
        <v>10.784361</v>
      </c>
      <c r="Q216">
        <f t="shared" si="23"/>
        <v>6.046421</v>
      </c>
      <c r="R216">
        <f t="shared" si="24"/>
        <v>6.526954</v>
      </c>
      <c r="T216">
        <f t="shared" si="25"/>
        <v>-5.574694</v>
      </c>
      <c r="U216">
        <f t="shared" si="26"/>
        <v>-9.678226</v>
      </c>
    </row>
    <row r="217" spans="1:21" ht="14.25">
      <c r="A217" s="10">
        <v>40956</v>
      </c>
      <c r="B217" s="9">
        <v>54.61</v>
      </c>
      <c r="C217" s="9">
        <v>7.605911</v>
      </c>
      <c r="D217" s="9">
        <v>6.49376</v>
      </c>
      <c r="E217" s="9">
        <v>-4.887268</v>
      </c>
      <c r="G217" s="10">
        <v>40956</v>
      </c>
      <c r="H217" s="11">
        <v>7894.36</v>
      </c>
      <c r="I217" s="9">
        <v>9.323813</v>
      </c>
      <c r="J217" s="9">
        <v>6.856565</v>
      </c>
      <c r="K217" s="9">
        <v>-9.091788</v>
      </c>
      <c r="M217" s="38">
        <f t="shared" si="27"/>
        <v>40956</v>
      </c>
      <c r="N217" s="9">
        <f t="shared" si="21"/>
        <v>7.605911</v>
      </c>
      <c r="O217" s="9">
        <f t="shared" si="22"/>
        <v>9.323813</v>
      </c>
      <c r="Q217">
        <f t="shared" si="23"/>
        <v>6.49376</v>
      </c>
      <c r="R217">
        <f t="shared" si="24"/>
        <v>6.856565</v>
      </c>
      <c r="T217">
        <f t="shared" si="25"/>
        <v>-4.887268</v>
      </c>
      <c r="U217">
        <f t="shared" si="26"/>
        <v>-9.091788</v>
      </c>
    </row>
    <row r="218" spans="1:21" ht="14.25">
      <c r="A218" s="10">
        <v>40959</v>
      </c>
      <c r="B218" s="9">
        <v>54.88</v>
      </c>
      <c r="C218" s="9">
        <v>8.031496</v>
      </c>
      <c r="D218" s="9">
        <v>9.475364</v>
      </c>
      <c r="E218" s="9">
        <v>-6.180656</v>
      </c>
      <c r="G218" s="10">
        <v>40959</v>
      </c>
      <c r="H218" s="11">
        <v>7954.82</v>
      </c>
      <c r="I218" s="9">
        <v>9.969048</v>
      </c>
      <c r="J218" s="9">
        <v>9.967679</v>
      </c>
      <c r="K218" s="9">
        <v>-10.052421</v>
      </c>
      <c r="M218" s="38">
        <f t="shared" si="27"/>
        <v>40959</v>
      </c>
      <c r="N218" s="9">
        <f t="shared" si="21"/>
        <v>8.031496</v>
      </c>
      <c r="O218" s="9">
        <f t="shared" si="22"/>
        <v>9.969048</v>
      </c>
      <c r="Q218">
        <f t="shared" si="23"/>
        <v>9.475364</v>
      </c>
      <c r="R218">
        <f t="shared" si="24"/>
        <v>9.967679</v>
      </c>
      <c r="T218">
        <f t="shared" si="25"/>
        <v>-6.180656</v>
      </c>
      <c r="U218">
        <f t="shared" si="26"/>
        <v>-10.052421</v>
      </c>
    </row>
    <row r="219" spans="1:21" ht="14.25">
      <c r="A219" s="10">
        <v>40960</v>
      </c>
      <c r="B219" s="9">
        <v>54.56</v>
      </c>
      <c r="C219" s="9">
        <v>7.401575</v>
      </c>
      <c r="D219" s="9">
        <v>11.278809</v>
      </c>
      <c r="E219" s="9">
        <v>-6.573793</v>
      </c>
      <c r="G219" s="10">
        <v>40960</v>
      </c>
      <c r="H219" s="11">
        <v>7921.5</v>
      </c>
      <c r="I219" s="9">
        <v>9.508425</v>
      </c>
      <c r="J219" s="9">
        <v>12.479127</v>
      </c>
      <c r="K219" s="9">
        <v>-10.382364</v>
      </c>
      <c r="M219" s="38">
        <f t="shared" si="27"/>
        <v>40960</v>
      </c>
      <c r="N219" s="9">
        <f t="shared" si="21"/>
        <v>7.401575</v>
      </c>
      <c r="O219" s="9">
        <f t="shared" si="22"/>
        <v>9.508425</v>
      </c>
      <c r="Q219">
        <f t="shared" si="23"/>
        <v>11.278809</v>
      </c>
      <c r="R219">
        <f t="shared" si="24"/>
        <v>12.479127</v>
      </c>
      <c r="T219">
        <f t="shared" si="25"/>
        <v>-6.573793</v>
      </c>
      <c r="U219">
        <f t="shared" si="26"/>
        <v>-10.382364</v>
      </c>
    </row>
    <row r="220" spans="1:21" ht="14.25">
      <c r="A220" s="10">
        <v>40961</v>
      </c>
      <c r="B220" s="9">
        <v>55.08</v>
      </c>
      <c r="C220" s="9">
        <v>8.425197</v>
      </c>
      <c r="D220" s="9">
        <v>12.684124</v>
      </c>
      <c r="E220" s="9">
        <v>-4.100874</v>
      </c>
      <c r="G220" s="10">
        <v>40961</v>
      </c>
      <c r="H220" s="11">
        <v>8001.68</v>
      </c>
      <c r="I220" s="9">
        <v>10.61685</v>
      </c>
      <c r="J220" s="9">
        <v>14.309224</v>
      </c>
      <c r="K220" s="9">
        <v>-7.74747</v>
      </c>
      <c r="M220" s="38">
        <f t="shared" si="27"/>
        <v>40961</v>
      </c>
      <c r="N220" s="9">
        <f t="shared" si="21"/>
        <v>8.425197</v>
      </c>
      <c r="O220" s="9">
        <f t="shared" si="22"/>
        <v>10.61685</v>
      </c>
      <c r="Q220">
        <f t="shared" si="23"/>
        <v>12.684124</v>
      </c>
      <c r="R220">
        <f t="shared" si="24"/>
        <v>14.309224</v>
      </c>
      <c r="T220">
        <f t="shared" si="25"/>
        <v>-4.100874</v>
      </c>
      <c r="U220">
        <f t="shared" si="26"/>
        <v>-7.74747</v>
      </c>
    </row>
    <row r="221" spans="1:21" ht="14.25">
      <c r="A221" s="10">
        <v>40962</v>
      </c>
      <c r="B221" s="9">
        <v>54.57</v>
      </c>
      <c r="C221" s="9">
        <v>7.42126</v>
      </c>
      <c r="D221" s="9">
        <v>14.570649</v>
      </c>
      <c r="E221" s="9">
        <v>-3.581375</v>
      </c>
      <c r="G221" s="10">
        <v>40962</v>
      </c>
      <c r="H221" s="11">
        <v>7937.3</v>
      </c>
      <c r="I221" s="9">
        <v>9.726848</v>
      </c>
      <c r="J221" s="9">
        <v>16.61473</v>
      </c>
      <c r="K221" s="9">
        <v>-6.936853</v>
      </c>
      <c r="M221" s="38">
        <f t="shared" si="27"/>
        <v>40962</v>
      </c>
      <c r="N221" s="9">
        <f t="shared" si="21"/>
        <v>7.42126</v>
      </c>
      <c r="O221" s="9">
        <f t="shared" si="22"/>
        <v>9.726848</v>
      </c>
      <c r="Q221">
        <f t="shared" si="23"/>
        <v>14.570649</v>
      </c>
      <c r="R221">
        <f t="shared" si="24"/>
        <v>16.61473</v>
      </c>
      <c r="T221">
        <f t="shared" si="25"/>
        <v>-3.581375</v>
      </c>
      <c r="U221">
        <f t="shared" si="26"/>
        <v>-6.936853</v>
      </c>
    </row>
    <row r="222" spans="1:21" ht="14.25">
      <c r="A222" s="10">
        <v>40963</v>
      </c>
      <c r="B222" s="9">
        <v>54.92</v>
      </c>
      <c r="C222" s="9">
        <v>8.110236</v>
      </c>
      <c r="D222" s="9">
        <v>14.77534</v>
      </c>
      <c r="E222" s="9">
        <v>-2.962967</v>
      </c>
      <c r="G222" s="10">
        <v>40963</v>
      </c>
      <c r="H222" s="11">
        <v>7959.34</v>
      </c>
      <c r="I222" s="9">
        <v>10.031533</v>
      </c>
      <c r="J222" s="9">
        <v>15.951162</v>
      </c>
      <c r="K222" s="9">
        <v>-6.817192</v>
      </c>
      <c r="M222" s="38">
        <f t="shared" si="27"/>
        <v>40963</v>
      </c>
      <c r="N222" s="9">
        <f t="shared" si="21"/>
        <v>8.110236</v>
      </c>
      <c r="O222" s="9">
        <f t="shared" si="22"/>
        <v>10.031533</v>
      </c>
      <c r="Q222">
        <f t="shared" si="23"/>
        <v>14.77534</v>
      </c>
      <c r="R222">
        <f t="shared" si="24"/>
        <v>15.951162</v>
      </c>
      <c r="T222">
        <f t="shared" si="25"/>
        <v>-2.962967</v>
      </c>
      <c r="U222">
        <f t="shared" si="26"/>
        <v>-6.817192</v>
      </c>
    </row>
    <row r="223" spans="1:21" ht="14.25">
      <c r="A223" s="10">
        <v>40968</v>
      </c>
      <c r="B223" s="9">
        <v>56.21</v>
      </c>
      <c r="C223" s="9">
        <v>6.903766</v>
      </c>
      <c r="D223" s="9">
        <v>16.376812</v>
      </c>
      <c r="E223" s="9">
        <v>-1.438886</v>
      </c>
      <c r="G223" s="10">
        <v>40968</v>
      </c>
      <c r="H223" s="11">
        <v>8121.44</v>
      </c>
      <c r="I223" s="9">
        <v>8.039824</v>
      </c>
      <c r="J223" s="9">
        <v>17.631791</v>
      </c>
      <c r="K223" s="9">
        <v>-5.560808</v>
      </c>
      <c r="M223" s="38">
        <f t="shared" si="27"/>
        <v>40968</v>
      </c>
      <c r="N223" s="9">
        <f t="shared" si="21"/>
        <v>6.903766</v>
      </c>
      <c r="O223" s="9">
        <f t="shared" si="22"/>
        <v>8.039824</v>
      </c>
      <c r="Q223">
        <f t="shared" si="23"/>
        <v>16.376812</v>
      </c>
      <c r="R223">
        <f t="shared" si="24"/>
        <v>17.631791</v>
      </c>
      <c r="T223">
        <f t="shared" si="25"/>
        <v>-1.438886</v>
      </c>
      <c r="U223">
        <f t="shared" si="26"/>
        <v>-5.560808</v>
      </c>
    </row>
    <row r="224" spans="1:21" ht="14.25">
      <c r="A224" s="10">
        <v>40969</v>
      </c>
      <c r="B224" s="9">
        <v>55.89</v>
      </c>
      <c r="C224" s="9">
        <v>6.457143</v>
      </c>
      <c r="D224" s="9">
        <v>11.356844</v>
      </c>
      <c r="E224" s="9">
        <v>-3.500155</v>
      </c>
      <c r="G224" s="10">
        <v>40969</v>
      </c>
      <c r="H224" s="11">
        <v>8118.34</v>
      </c>
      <c r="I224" s="9">
        <v>7.538935</v>
      </c>
      <c r="J224" s="9">
        <v>13.089436</v>
      </c>
      <c r="K224" s="9">
        <v>-6.980416</v>
      </c>
      <c r="M224" s="38">
        <f t="shared" si="27"/>
        <v>40969</v>
      </c>
      <c r="N224" s="9">
        <f t="shared" si="21"/>
        <v>6.457143</v>
      </c>
      <c r="O224" s="9">
        <f t="shared" si="22"/>
        <v>7.538935</v>
      </c>
      <c r="Q224">
        <f t="shared" si="23"/>
        <v>11.356844</v>
      </c>
      <c r="R224">
        <f t="shared" si="24"/>
        <v>13.089436</v>
      </c>
      <c r="T224">
        <f t="shared" si="25"/>
        <v>-3.500155</v>
      </c>
      <c r="U224">
        <f t="shared" si="26"/>
        <v>-6.980416</v>
      </c>
    </row>
    <row r="225" spans="1:21" ht="14.25">
      <c r="A225" s="10">
        <v>40970</v>
      </c>
      <c r="B225" s="9">
        <v>55.92</v>
      </c>
      <c r="C225" s="9">
        <v>5.152313</v>
      </c>
      <c r="D225" s="9">
        <v>12.221553</v>
      </c>
      <c r="E225" s="9">
        <v>-1.963951</v>
      </c>
      <c r="G225" s="10">
        <v>40970</v>
      </c>
      <c r="H225" s="11">
        <v>8144.04</v>
      </c>
      <c r="I225" s="9">
        <v>6.423817</v>
      </c>
      <c r="J225" s="9">
        <v>14.051323</v>
      </c>
      <c r="K225" s="9">
        <v>-5.520482</v>
      </c>
      <c r="M225" s="38">
        <f t="shared" si="27"/>
        <v>40970</v>
      </c>
      <c r="N225" s="9">
        <f t="shared" si="21"/>
        <v>5.152313</v>
      </c>
      <c r="O225" s="9">
        <f t="shared" si="22"/>
        <v>6.423817</v>
      </c>
      <c r="Q225">
        <f t="shared" si="23"/>
        <v>12.221553</v>
      </c>
      <c r="R225">
        <f t="shared" si="24"/>
        <v>14.051323</v>
      </c>
      <c r="T225">
        <f t="shared" si="25"/>
        <v>-1.963951</v>
      </c>
      <c r="U225">
        <f t="shared" si="26"/>
        <v>-5.520482</v>
      </c>
    </row>
    <row r="226" spans="1:21" ht="14.25">
      <c r="A226" s="10">
        <v>40971</v>
      </c>
      <c r="B226" s="9">
        <v>55.57</v>
      </c>
      <c r="C226" s="9">
        <v>4.317627</v>
      </c>
      <c r="D226" s="9">
        <v>11.519165</v>
      </c>
      <c r="E226" s="9">
        <v>-3.988767</v>
      </c>
      <c r="G226" s="10">
        <v>40971</v>
      </c>
      <c r="H226" s="11">
        <v>8114.44</v>
      </c>
      <c r="I226" s="9">
        <v>5.72574</v>
      </c>
      <c r="J226" s="9">
        <v>13.636796</v>
      </c>
      <c r="K226" s="9">
        <v>-7.140119</v>
      </c>
      <c r="M226" s="38">
        <f t="shared" si="27"/>
        <v>40971</v>
      </c>
      <c r="N226" s="9">
        <f t="shared" si="21"/>
        <v>4.317627</v>
      </c>
      <c r="O226" s="9">
        <f t="shared" si="22"/>
        <v>5.72574</v>
      </c>
      <c r="Q226">
        <f t="shared" si="23"/>
        <v>11.519165</v>
      </c>
      <c r="R226">
        <f t="shared" si="24"/>
        <v>13.636796</v>
      </c>
      <c r="T226">
        <f t="shared" si="25"/>
        <v>-3.988767</v>
      </c>
      <c r="U226">
        <f t="shared" si="26"/>
        <v>-7.140119</v>
      </c>
    </row>
    <row r="227" spans="1:21" ht="14.25">
      <c r="A227" s="10">
        <v>40973</v>
      </c>
      <c r="B227" s="9">
        <v>54.96</v>
      </c>
      <c r="C227" s="9">
        <v>2.46085</v>
      </c>
      <c r="D227" s="9">
        <v>10.717164</v>
      </c>
      <c r="E227" s="9">
        <v>-6.028412</v>
      </c>
      <c r="G227" s="10">
        <v>40973</v>
      </c>
      <c r="H227" s="11">
        <v>8004.74</v>
      </c>
      <c r="I227" s="9">
        <v>3.403847</v>
      </c>
      <c r="J227" s="9">
        <v>12.773313</v>
      </c>
      <c r="K227" s="9">
        <v>-8.875507</v>
      </c>
      <c r="M227" s="38">
        <f t="shared" si="27"/>
        <v>40973</v>
      </c>
      <c r="N227" s="9">
        <f t="shared" si="21"/>
        <v>2.46085</v>
      </c>
      <c r="O227" s="9">
        <f t="shared" si="22"/>
        <v>3.403847</v>
      </c>
      <c r="Q227">
        <f t="shared" si="23"/>
        <v>10.717164</v>
      </c>
      <c r="R227">
        <f t="shared" si="24"/>
        <v>12.773313</v>
      </c>
      <c r="T227">
        <f t="shared" si="25"/>
        <v>-6.028412</v>
      </c>
      <c r="U227">
        <f t="shared" si="26"/>
        <v>-8.875507</v>
      </c>
    </row>
    <row r="228" spans="1:21" ht="14.25">
      <c r="A228" s="10">
        <v>40974</v>
      </c>
      <c r="B228" s="9">
        <v>54.78</v>
      </c>
      <c r="C228" s="9">
        <v>2.738185</v>
      </c>
      <c r="D228" s="9">
        <v>12.507702</v>
      </c>
      <c r="E228" s="9">
        <v>-6.336179</v>
      </c>
      <c r="G228" s="10">
        <v>40974</v>
      </c>
      <c r="H228" s="11">
        <v>7937.97</v>
      </c>
      <c r="I228" s="9">
        <v>3.251699</v>
      </c>
      <c r="J228" s="9">
        <v>14.112284</v>
      </c>
      <c r="K228" s="9">
        <v>-9.635604</v>
      </c>
      <c r="M228" s="38">
        <f t="shared" si="27"/>
        <v>40974</v>
      </c>
      <c r="N228" s="9">
        <f t="shared" si="21"/>
        <v>2.738185</v>
      </c>
      <c r="O228" s="9">
        <f t="shared" si="22"/>
        <v>3.251699</v>
      </c>
      <c r="Q228">
        <f t="shared" si="23"/>
        <v>12.507702</v>
      </c>
      <c r="R228">
        <f t="shared" si="24"/>
        <v>14.112284</v>
      </c>
      <c r="T228">
        <f t="shared" si="25"/>
        <v>-6.336179</v>
      </c>
      <c r="U228">
        <f t="shared" si="26"/>
        <v>-9.635604</v>
      </c>
    </row>
    <row r="229" spans="1:21" ht="14.25">
      <c r="A229" s="10">
        <v>40975</v>
      </c>
      <c r="B229" s="9">
        <v>54.39</v>
      </c>
      <c r="C229" s="9">
        <v>1.930285</v>
      </c>
      <c r="D229" s="9">
        <v>10.145808</v>
      </c>
      <c r="E229" s="9">
        <v>-6.043159</v>
      </c>
      <c r="G229" s="10">
        <v>40975</v>
      </c>
      <c r="H229" s="11">
        <v>7903.08</v>
      </c>
      <c r="I229" s="9">
        <v>2.538327</v>
      </c>
      <c r="J229" s="9">
        <v>12.371392</v>
      </c>
      <c r="K229" s="9">
        <v>-9.303759</v>
      </c>
      <c r="M229" s="38">
        <f t="shared" si="27"/>
        <v>40975</v>
      </c>
      <c r="N229" s="9">
        <f t="shared" si="21"/>
        <v>1.930285</v>
      </c>
      <c r="O229" s="9">
        <f t="shared" si="22"/>
        <v>2.538327</v>
      </c>
      <c r="Q229">
        <f t="shared" si="23"/>
        <v>10.145808</v>
      </c>
      <c r="R229">
        <f t="shared" si="24"/>
        <v>12.371392</v>
      </c>
      <c r="T229">
        <f t="shared" si="25"/>
        <v>-6.043159</v>
      </c>
      <c r="U229">
        <f t="shared" si="26"/>
        <v>-9.303759</v>
      </c>
    </row>
    <row r="230" spans="1:21" ht="14.25">
      <c r="A230" s="10">
        <v>40976</v>
      </c>
      <c r="B230" s="9">
        <v>54.89</v>
      </c>
      <c r="C230" s="9">
        <v>0.826598</v>
      </c>
      <c r="D230" s="9">
        <v>11.769497</v>
      </c>
      <c r="E230" s="9">
        <v>-5.603715</v>
      </c>
      <c r="G230" s="10">
        <v>40976</v>
      </c>
      <c r="H230" s="11">
        <v>7984.56</v>
      </c>
      <c r="I230" s="9">
        <v>1.456815</v>
      </c>
      <c r="J230" s="9">
        <v>14.34447</v>
      </c>
      <c r="K230" s="9">
        <v>-8.724415</v>
      </c>
      <c r="M230" s="38">
        <f t="shared" si="27"/>
        <v>40976</v>
      </c>
      <c r="N230" s="9">
        <f t="shared" si="21"/>
        <v>0.826598</v>
      </c>
      <c r="O230" s="9">
        <f t="shared" si="22"/>
        <v>1.456815</v>
      </c>
      <c r="Q230">
        <f t="shared" si="23"/>
        <v>11.769497</v>
      </c>
      <c r="R230">
        <f t="shared" si="24"/>
        <v>14.34447</v>
      </c>
      <c r="T230">
        <f t="shared" si="25"/>
        <v>-5.603715</v>
      </c>
      <c r="U230">
        <f t="shared" si="26"/>
        <v>-8.724415</v>
      </c>
    </row>
    <row r="231" spans="1:21" ht="14.25">
      <c r="A231" s="10">
        <v>40977</v>
      </c>
      <c r="B231" s="9">
        <v>55.04</v>
      </c>
      <c r="C231" s="9">
        <v>0.713632</v>
      </c>
      <c r="D231" s="9">
        <v>13.789539</v>
      </c>
      <c r="E231" s="9">
        <v>-5.282965</v>
      </c>
      <c r="G231" s="10">
        <v>40977</v>
      </c>
      <c r="H231" s="11">
        <v>8016.01</v>
      </c>
      <c r="I231" s="9">
        <v>1.33021</v>
      </c>
      <c r="J231" s="9">
        <v>16.286974</v>
      </c>
      <c r="K231" s="9">
        <v>-8.388667</v>
      </c>
      <c r="M231" s="38">
        <f t="shared" si="27"/>
        <v>40977</v>
      </c>
      <c r="N231" s="9">
        <f t="shared" si="21"/>
        <v>0.713632</v>
      </c>
      <c r="O231" s="9">
        <f t="shared" si="22"/>
        <v>1.33021</v>
      </c>
      <c r="Q231">
        <f t="shared" si="23"/>
        <v>13.789539</v>
      </c>
      <c r="R231">
        <f t="shared" si="24"/>
        <v>16.286974</v>
      </c>
      <c r="T231">
        <f t="shared" si="25"/>
        <v>-5.282965</v>
      </c>
      <c r="U231">
        <f t="shared" si="26"/>
        <v>-8.388667</v>
      </c>
    </row>
    <row r="232" spans="1:21" ht="14.25">
      <c r="A232" s="10">
        <v>40980</v>
      </c>
      <c r="B232" s="9">
        <v>54.43</v>
      </c>
      <c r="C232" s="9">
        <v>0.591388</v>
      </c>
      <c r="D232" s="9">
        <v>11.308793</v>
      </c>
      <c r="E232" s="9">
        <v>-3.812361</v>
      </c>
      <c r="G232" s="10">
        <v>40980</v>
      </c>
      <c r="H232" s="11">
        <v>7927.55</v>
      </c>
      <c r="I232" s="9">
        <v>0.830295</v>
      </c>
      <c r="J232" s="9">
        <v>14.081226</v>
      </c>
      <c r="K232" s="9">
        <v>-7.472963</v>
      </c>
      <c r="M232" s="38">
        <f t="shared" si="27"/>
        <v>40980</v>
      </c>
      <c r="N232" s="9">
        <f t="shared" si="21"/>
        <v>0.591388</v>
      </c>
      <c r="O232" s="9">
        <f t="shared" si="22"/>
        <v>0.830295</v>
      </c>
      <c r="Q232">
        <f t="shared" si="23"/>
        <v>11.308793</v>
      </c>
      <c r="R232">
        <f t="shared" si="24"/>
        <v>14.081226</v>
      </c>
      <c r="T232">
        <f t="shared" si="25"/>
        <v>-3.812361</v>
      </c>
      <c r="U232">
        <f t="shared" si="26"/>
        <v>-7.472963</v>
      </c>
    </row>
    <row r="233" spans="1:21" ht="14.25">
      <c r="A233" s="10">
        <v>40981</v>
      </c>
      <c r="B233" s="9">
        <v>55.38</v>
      </c>
      <c r="C233" s="9">
        <v>1.932634</v>
      </c>
      <c r="D233" s="9">
        <v>13.856908</v>
      </c>
      <c r="E233" s="9">
        <v>-2.133539</v>
      </c>
      <c r="G233" s="10">
        <v>40981</v>
      </c>
      <c r="H233" s="11">
        <v>8031.51</v>
      </c>
      <c r="I233" s="9">
        <v>1.498816</v>
      </c>
      <c r="J233" s="9">
        <v>16.460977</v>
      </c>
      <c r="K233" s="9">
        <v>-6.259585</v>
      </c>
      <c r="M233" s="38">
        <f t="shared" si="27"/>
        <v>40981</v>
      </c>
      <c r="N233" s="9">
        <f t="shared" si="21"/>
        <v>1.932634</v>
      </c>
      <c r="O233" s="9">
        <f t="shared" si="22"/>
        <v>1.498816</v>
      </c>
      <c r="Q233">
        <f t="shared" si="23"/>
        <v>13.856908</v>
      </c>
      <c r="R233">
        <f t="shared" si="24"/>
        <v>16.460977</v>
      </c>
      <c r="T233">
        <f t="shared" si="25"/>
        <v>-2.133539</v>
      </c>
      <c r="U233">
        <f t="shared" si="26"/>
        <v>-6.259585</v>
      </c>
    </row>
    <row r="234" spans="1:21" ht="14.25">
      <c r="A234" s="10">
        <v>40982</v>
      </c>
      <c r="B234" s="9">
        <v>55.97</v>
      </c>
      <c r="C234" s="9">
        <v>3.056527</v>
      </c>
      <c r="D234" s="9">
        <v>15.117236</v>
      </c>
      <c r="E234" s="9">
        <v>-1.02348</v>
      </c>
      <c r="G234" s="10">
        <v>40982</v>
      </c>
      <c r="H234" s="11">
        <v>8125.26</v>
      </c>
      <c r="I234" s="9">
        <v>3.059076</v>
      </c>
      <c r="J234" s="9">
        <v>17.373461</v>
      </c>
      <c r="K234" s="9">
        <v>-4.633322</v>
      </c>
      <c r="M234" s="38">
        <f t="shared" si="27"/>
        <v>40982</v>
      </c>
      <c r="N234" s="9">
        <f t="shared" si="21"/>
        <v>3.056527</v>
      </c>
      <c r="O234" s="9">
        <f t="shared" si="22"/>
        <v>3.059076</v>
      </c>
      <c r="Q234">
        <f t="shared" si="23"/>
        <v>15.117236</v>
      </c>
      <c r="R234">
        <f t="shared" si="24"/>
        <v>17.373461</v>
      </c>
      <c r="T234">
        <f t="shared" si="25"/>
        <v>-1.02348</v>
      </c>
      <c r="U234">
        <f t="shared" si="26"/>
        <v>-4.633322</v>
      </c>
    </row>
    <row r="235" spans="1:21" ht="14.25">
      <c r="A235" s="10">
        <v>40983</v>
      </c>
      <c r="B235" s="9">
        <v>55.88</v>
      </c>
      <c r="C235" s="9">
        <v>1.360421</v>
      </c>
      <c r="D235" s="9">
        <v>17.915172</v>
      </c>
      <c r="E235" s="9">
        <v>1.729877</v>
      </c>
      <c r="G235" s="10">
        <v>40983</v>
      </c>
      <c r="H235" s="11">
        <v>8121.62</v>
      </c>
      <c r="I235" s="9">
        <v>1.453798</v>
      </c>
      <c r="J235" s="9">
        <v>20.060787</v>
      </c>
      <c r="K235" s="9">
        <v>-1.374172</v>
      </c>
      <c r="M235" s="38">
        <f t="shared" si="27"/>
        <v>40983</v>
      </c>
      <c r="N235" s="9">
        <f t="shared" si="21"/>
        <v>1.360421</v>
      </c>
      <c r="O235" s="9">
        <f t="shared" si="22"/>
        <v>1.453798</v>
      </c>
      <c r="Q235">
        <f t="shared" si="23"/>
        <v>17.915172</v>
      </c>
      <c r="R235">
        <f t="shared" si="24"/>
        <v>20.060787</v>
      </c>
      <c r="T235">
        <f t="shared" si="25"/>
        <v>1.729877</v>
      </c>
      <c r="U235">
        <f t="shared" si="26"/>
        <v>-1.374172</v>
      </c>
    </row>
    <row r="236" spans="1:21" ht="14.25">
      <c r="A236" s="10">
        <v>40984</v>
      </c>
      <c r="B236" s="9">
        <v>55.27</v>
      </c>
      <c r="C236" s="9">
        <v>1.655325</v>
      </c>
      <c r="D236" s="9">
        <v>16.186672</v>
      </c>
      <c r="E236" s="9">
        <v>-0.359555</v>
      </c>
      <c r="G236" s="10">
        <v>40984</v>
      </c>
      <c r="H236" s="11">
        <v>8054.94</v>
      </c>
      <c r="I236" s="9">
        <v>2.353838</v>
      </c>
      <c r="J236" s="9">
        <v>18.715301</v>
      </c>
      <c r="K236" s="9">
        <v>-3.239082</v>
      </c>
      <c r="M236" s="38">
        <f t="shared" si="27"/>
        <v>40984</v>
      </c>
      <c r="N236" s="9">
        <f t="shared" si="21"/>
        <v>1.655325</v>
      </c>
      <c r="O236" s="9">
        <f t="shared" si="22"/>
        <v>2.353838</v>
      </c>
      <c r="Q236">
        <f t="shared" si="23"/>
        <v>16.186672</v>
      </c>
      <c r="R236">
        <f t="shared" si="24"/>
        <v>18.715301</v>
      </c>
      <c r="T236">
        <f t="shared" si="25"/>
        <v>-0.359555</v>
      </c>
      <c r="U236">
        <f t="shared" si="26"/>
        <v>-3.239082</v>
      </c>
    </row>
    <row r="237" spans="1:21" ht="14.25">
      <c r="A237" s="10">
        <v>40987</v>
      </c>
      <c r="B237" s="9">
        <v>55.42</v>
      </c>
      <c r="C237" s="9">
        <v>1.483245</v>
      </c>
      <c r="D237" s="9">
        <v>18.418803</v>
      </c>
      <c r="E237" s="9">
        <v>-0.589985</v>
      </c>
      <c r="G237" s="10">
        <v>40987</v>
      </c>
      <c r="H237" s="11">
        <v>8043.92</v>
      </c>
      <c r="I237" s="9">
        <v>1.894517</v>
      </c>
      <c r="J237" s="9">
        <v>21.265187</v>
      </c>
      <c r="K237" s="9">
        <v>-4.17916</v>
      </c>
      <c r="M237" s="38">
        <f t="shared" si="27"/>
        <v>40987</v>
      </c>
      <c r="N237" s="9">
        <f t="shared" si="21"/>
        <v>1.483245</v>
      </c>
      <c r="O237" s="9">
        <f t="shared" si="22"/>
        <v>1.894517</v>
      </c>
      <c r="Q237">
        <f t="shared" si="23"/>
        <v>18.418803</v>
      </c>
      <c r="R237">
        <f t="shared" si="24"/>
        <v>21.265187</v>
      </c>
      <c r="T237">
        <f t="shared" si="25"/>
        <v>-0.589985</v>
      </c>
      <c r="U237">
        <f t="shared" si="26"/>
        <v>-4.17916</v>
      </c>
    </row>
    <row r="238" spans="1:21" ht="14.25">
      <c r="A238" s="10">
        <v>40988</v>
      </c>
      <c r="B238" s="9">
        <v>54.9</v>
      </c>
      <c r="C238" s="9">
        <v>0.036443</v>
      </c>
      <c r="D238" s="9">
        <v>16.908007</v>
      </c>
      <c r="E238" s="9">
        <v>-1.522739</v>
      </c>
      <c r="G238" s="10">
        <v>40988</v>
      </c>
      <c r="H238" s="11">
        <v>7972.7</v>
      </c>
      <c r="I238" s="9">
        <v>0.224769</v>
      </c>
      <c r="J238" s="9">
        <v>19.662776</v>
      </c>
      <c r="K238" s="9">
        <v>-5.027547</v>
      </c>
      <c r="M238" s="38">
        <f t="shared" si="27"/>
        <v>40988</v>
      </c>
      <c r="N238" s="9">
        <f t="shared" si="21"/>
        <v>0.036443</v>
      </c>
      <c r="O238" s="9">
        <f t="shared" si="22"/>
        <v>0.224769</v>
      </c>
      <c r="Q238">
        <f t="shared" si="23"/>
        <v>16.908007</v>
      </c>
      <c r="R238">
        <f t="shared" si="24"/>
        <v>19.662776</v>
      </c>
      <c r="T238">
        <f t="shared" si="25"/>
        <v>-1.522739</v>
      </c>
      <c r="U238">
        <f t="shared" si="26"/>
        <v>-5.027547</v>
      </c>
    </row>
    <row r="239" spans="1:21" ht="14.25">
      <c r="A239" s="10">
        <v>40989</v>
      </c>
      <c r="B239" s="9">
        <v>55.05</v>
      </c>
      <c r="C239" s="9">
        <v>0.898094</v>
      </c>
      <c r="D239" s="9">
        <v>11.91299</v>
      </c>
      <c r="E239" s="9">
        <v>-2.032672</v>
      </c>
      <c r="G239" s="10">
        <v>40989</v>
      </c>
      <c r="H239" s="11">
        <v>7981.94</v>
      </c>
      <c r="I239" s="9">
        <v>0.762987</v>
      </c>
      <c r="J239" s="9">
        <v>14.576371</v>
      </c>
      <c r="K239" s="9">
        <v>-5.736734</v>
      </c>
      <c r="M239" s="38">
        <f t="shared" si="27"/>
        <v>40989</v>
      </c>
      <c r="N239" s="9">
        <f t="shared" si="21"/>
        <v>0.898094</v>
      </c>
      <c r="O239" s="9">
        <f t="shared" si="22"/>
        <v>0.762987</v>
      </c>
      <c r="Q239">
        <f t="shared" si="23"/>
        <v>11.91299</v>
      </c>
      <c r="R239">
        <f t="shared" si="24"/>
        <v>14.576371</v>
      </c>
      <c r="T239">
        <f t="shared" si="25"/>
        <v>-2.032672</v>
      </c>
      <c r="U239">
        <f t="shared" si="26"/>
        <v>-5.736734</v>
      </c>
    </row>
    <row r="240" spans="1:21" ht="14.25">
      <c r="A240" s="10">
        <v>40990</v>
      </c>
      <c r="B240" s="9">
        <v>55.64</v>
      </c>
      <c r="C240" s="9">
        <v>1.016703</v>
      </c>
      <c r="D240" s="9">
        <v>13.020516</v>
      </c>
      <c r="E240" s="9">
        <v>-1.25366</v>
      </c>
      <c r="G240" s="10">
        <v>40990</v>
      </c>
      <c r="H240" s="11">
        <v>8059.94</v>
      </c>
      <c r="I240" s="9">
        <v>0.728097</v>
      </c>
      <c r="J240" s="9">
        <v>15.698178</v>
      </c>
      <c r="K240" s="9">
        <v>-5.266783</v>
      </c>
      <c r="M240" s="38">
        <f t="shared" si="27"/>
        <v>40990</v>
      </c>
      <c r="N240" s="9">
        <f t="shared" si="21"/>
        <v>1.016703</v>
      </c>
      <c r="O240" s="9">
        <f t="shared" si="22"/>
        <v>0.728097</v>
      </c>
      <c r="Q240">
        <f t="shared" si="23"/>
        <v>13.020516</v>
      </c>
      <c r="R240">
        <f t="shared" si="24"/>
        <v>15.698178</v>
      </c>
      <c r="T240">
        <f t="shared" si="25"/>
        <v>-1.25366</v>
      </c>
      <c r="U240">
        <f t="shared" si="26"/>
        <v>-5.266783</v>
      </c>
    </row>
    <row r="241" spans="1:21" ht="14.25">
      <c r="A241" s="10">
        <v>40991</v>
      </c>
      <c r="B241" s="9">
        <v>55.68</v>
      </c>
      <c r="C241" s="9">
        <v>2.034085</v>
      </c>
      <c r="D241" s="9">
        <v>11.159912</v>
      </c>
      <c r="E241" s="9">
        <v>-1.50274</v>
      </c>
      <c r="G241" s="10">
        <v>40991</v>
      </c>
      <c r="H241" s="11">
        <v>8076.61</v>
      </c>
      <c r="I241" s="9">
        <v>1.755131</v>
      </c>
      <c r="J241" s="9">
        <v>13.583415</v>
      </c>
      <c r="K241" s="9">
        <v>-5.482336</v>
      </c>
      <c r="M241" s="38">
        <f t="shared" si="27"/>
        <v>40991</v>
      </c>
      <c r="N241" s="9">
        <f t="shared" si="21"/>
        <v>2.034085</v>
      </c>
      <c r="O241" s="9">
        <f t="shared" si="22"/>
        <v>1.755131</v>
      </c>
      <c r="Q241">
        <f t="shared" si="23"/>
        <v>11.159912</v>
      </c>
      <c r="R241">
        <f t="shared" si="24"/>
        <v>13.583415</v>
      </c>
      <c r="T241">
        <f t="shared" si="25"/>
        <v>-1.50274</v>
      </c>
      <c r="U241">
        <f t="shared" si="26"/>
        <v>-5.482336</v>
      </c>
    </row>
    <row r="242" spans="1:21" ht="14.25">
      <c r="A242" s="10">
        <v>40994</v>
      </c>
      <c r="B242" s="9">
        <v>54.7</v>
      </c>
      <c r="C242" s="9">
        <v>-0.400583</v>
      </c>
      <c r="D242" s="9">
        <v>9.48759</v>
      </c>
      <c r="E242" s="9">
        <v>-4.441822</v>
      </c>
      <c r="G242" s="10">
        <v>40994</v>
      </c>
      <c r="H242" s="11">
        <v>7967.62</v>
      </c>
      <c r="I242" s="9">
        <v>0.104029</v>
      </c>
      <c r="J242" s="9">
        <v>12.3374</v>
      </c>
      <c r="K242" s="9">
        <v>-7.465051</v>
      </c>
      <c r="M242" s="38">
        <f t="shared" si="27"/>
        <v>40994</v>
      </c>
      <c r="N242" s="9">
        <f t="shared" si="21"/>
        <v>-0.400583</v>
      </c>
      <c r="O242" s="9">
        <f t="shared" si="22"/>
        <v>0.104029</v>
      </c>
      <c r="Q242">
        <f t="shared" si="23"/>
        <v>9.48759</v>
      </c>
      <c r="R242">
        <f t="shared" si="24"/>
        <v>12.3374</v>
      </c>
      <c r="T242">
        <f t="shared" si="25"/>
        <v>-4.441822</v>
      </c>
      <c r="U242">
        <f t="shared" si="26"/>
        <v>-7.465051</v>
      </c>
    </row>
    <row r="243" spans="1:21" ht="14.25">
      <c r="A243" s="10">
        <v>40995</v>
      </c>
      <c r="B243" s="9">
        <v>55.47</v>
      </c>
      <c r="C243" s="9">
        <v>1.001457</v>
      </c>
      <c r="D243" s="9">
        <v>11.073288</v>
      </c>
      <c r="E243" s="9">
        <v>-3.09667</v>
      </c>
      <c r="G243" s="10">
        <v>40995</v>
      </c>
      <c r="H243" s="11">
        <v>8029.46</v>
      </c>
      <c r="I243" s="9">
        <v>0.880978</v>
      </c>
      <c r="J243" s="9">
        <v>13.329936</v>
      </c>
      <c r="K243" s="9">
        <v>-6.746849</v>
      </c>
      <c r="M243" s="38">
        <f t="shared" si="27"/>
        <v>40995</v>
      </c>
      <c r="N243" s="9">
        <f t="shared" si="21"/>
        <v>1.001457</v>
      </c>
      <c r="O243" s="9">
        <f t="shared" si="22"/>
        <v>0.880978</v>
      </c>
      <c r="Q243">
        <f t="shared" si="23"/>
        <v>11.073288</v>
      </c>
      <c r="R243">
        <f t="shared" si="24"/>
        <v>13.329936</v>
      </c>
      <c r="T243">
        <f t="shared" si="25"/>
        <v>-3.09667</v>
      </c>
      <c r="U243">
        <f t="shared" si="26"/>
        <v>-6.746849</v>
      </c>
    </row>
    <row r="244" spans="1:21" ht="14.25">
      <c r="A244" s="10">
        <v>40996</v>
      </c>
      <c r="B244" s="9">
        <v>55.6</v>
      </c>
      <c r="C244" s="9">
        <v>1.238165</v>
      </c>
      <c r="D244" s="9">
        <v>11.80374</v>
      </c>
      <c r="E244" s="9">
        <v>-2.177895</v>
      </c>
      <c r="G244" s="10">
        <v>40996</v>
      </c>
      <c r="H244" s="11">
        <v>8038.07</v>
      </c>
      <c r="I244" s="9">
        <v>0.989152</v>
      </c>
      <c r="J244" s="9">
        <v>13.90741</v>
      </c>
      <c r="K244" s="9">
        <v>-6.02112</v>
      </c>
      <c r="M244" s="38">
        <f t="shared" si="27"/>
        <v>40996</v>
      </c>
      <c r="N244" s="9">
        <f t="shared" si="21"/>
        <v>1.238165</v>
      </c>
      <c r="O244" s="9">
        <f t="shared" si="22"/>
        <v>0.989152</v>
      </c>
      <c r="Q244">
        <f t="shared" si="23"/>
        <v>11.80374</v>
      </c>
      <c r="R244">
        <f t="shared" si="24"/>
        <v>13.90741</v>
      </c>
      <c r="T244">
        <f t="shared" si="25"/>
        <v>-2.177895</v>
      </c>
      <c r="U244">
        <f t="shared" si="26"/>
        <v>-6.02112</v>
      </c>
    </row>
    <row r="245" spans="1:21" ht="14.25">
      <c r="A245" s="10">
        <v>40997</v>
      </c>
      <c r="B245" s="9">
        <v>54.86</v>
      </c>
      <c r="C245" s="9">
        <v>-2.401708</v>
      </c>
      <c r="D245" s="9">
        <v>10.227044</v>
      </c>
      <c r="E245" s="9">
        <v>-4.113883</v>
      </c>
      <c r="G245" s="10">
        <v>40997</v>
      </c>
      <c r="H245" s="11">
        <v>7872.66</v>
      </c>
      <c r="I245" s="9">
        <v>-3.06325</v>
      </c>
      <c r="J245" s="9">
        <v>11.277177</v>
      </c>
      <c r="K245" s="9">
        <v>-8.420917</v>
      </c>
      <c r="M245" s="38">
        <f t="shared" si="27"/>
        <v>40997</v>
      </c>
      <c r="N245" s="9">
        <f t="shared" si="21"/>
        <v>-2.401708</v>
      </c>
      <c r="O245" s="9">
        <f t="shared" si="22"/>
        <v>-3.06325</v>
      </c>
      <c r="Q245">
        <f t="shared" si="23"/>
        <v>10.227044</v>
      </c>
      <c r="R245">
        <f t="shared" si="24"/>
        <v>11.277177</v>
      </c>
      <c r="T245">
        <f t="shared" si="25"/>
        <v>-4.113883</v>
      </c>
      <c r="U245">
        <f t="shared" si="26"/>
        <v>-8.420917</v>
      </c>
    </row>
    <row r="246" spans="1:21" ht="14.25">
      <c r="A246" s="10">
        <v>40998</v>
      </c>
      <c r="B246" s="9">
        <v>55.18</v>
      </c>
      <c r="C246" s="9">
        <v>-1.832414</v>
      </c>
      <c r="D246" s="9">
        <v>10.84773</v>
      </c>
      <c r="E246" s="9">
        <v>-4.423889</v>
      </c>
      <c r="G246" s="10">
        <v>40998</v>
      </c>
      <c r="H246" s="11">
        <v>7933</v>
      </c>
      <c r="I246" s="9">
        <v>-2.320278</v>
      </c>
      <c r="J246" s="9">
        <v>12.173505</v>
      </c>
      <c r="K246" s="9">
        <v>-8.640724</v>
      </c>
      <c r="M246" s="38">
        <f t="shared" si="27"/>
        <v>40998</v>
      </c>
      <c r="N246" s="9">
        <f t="shared" si="21"/>
        <v>-1.832414</v>
      </c>
      <c r="O246" s="9">
        <f t="shared" si="22"/>
        <v>-2.320278</v>
      </c>
      <c r="Q246">
        <f t="shared" si="23"/>
        <v>10.84773</v>
      </c>
      <c r="R246">
        <f t="shared" si="24"/>
        <v>12.173505</v>
      </c>
      <c r="T246">
        <f t="shared" si="25"/>
        <v>-4.423889</v>
      </c>
      <c r="U246">
        <f t="shared" si="26"/>
        <v>-8.640724</v>
      </c>
    </row>
    <row r="247" spans="1:21" ht="14.25">
      <c r="A247" s="10">
        <v>41001</v>
      </c>
      <c r="B247" s="9">
        <v>54.65</v>
      </c>
      <c r="C247" s="9">
        <v>-2.271102</v>
      </c>
      <c r="D247" s="9">
        <v>11.553378</v>
      </c>
      <c r="E247" s="9">
        <v>-5.468122</v>
      </c>
      <c r="G247" s="10">
        <v>41001</v>
      </c>
      <c r="H247" s="11">
        <v>7862.9</v>
      </c>
      <c r="I247" s="9">
        <v>-3.452095</v>
      </c>
      <c r="J247" s="9">
        <v>13.099288</v>
      </c>
      <c r="K247" s="9">
        <v>-9.6751</v>
      </c>
      <c r="M247" s="38">
        <f t="shared" si="27"/>
        <v>41001</v>
      </c>
      <c r="N247" s="9">
        <f t="shared" si="21"/>
        <v>-2.271102</v>
      </c>
      <c r="O247" s="9">
        <f t="shared" si="22"/>
        <v>-3.452095</v>
      </c>
      <c r="Q247">
        <f t="shared" si="23"/>
        <v>11.553378</v>
      </c>
      <c r="R247">
        <f t="shared" si="24"/>
        <v>13.099288</v>
      </c>
      <c r="T247">
        <f t="shared" si="25"/>
        <v>-5.468122</v>
      </c>
      <c r="U247">
        <f t="shared" si="26"/>
        <v>-9.6751</v>
      </c>
    </row>
    <row r="248" spans="1:21" ht="14.25">
      <c r="A248" s="10">
        <v>41002</v>
      </c>
      <c r="B248" s="9">
        <v>54.34</v>
      </c>
      <c r="C248" s="9">
        <v>-2.213425</v>
      </c>
      <c r="D248" s="9">
        <v>9.20418</v>
      </c>
      <c r="E248" s="9">
        <v>-6.004351</v>
      </c>
      <c r="G248" s="10">
        <v>41002</v>
      </c>
      <c r="H248" s="11">
        <v>7760.85</v>
      </c>
      <c r="I248" s="9">
        <v>-4.35754</v>
      </c>
      <c r="J248" s="9">
        <v>10.030227</v>
      </c>
      <c r="K248" s="9">
        <v>-10.847397</v>
      </c>
      <c r="M248" s="38">
        <f t="shared" si="27"/>
        <v>41002</v>
      </c>
      <c r="N248" s="9">
        <f t="shared" si="21"/>
        <v>-2.213425</v>
      </c>
      <c r="O248" s="9">
        <f t="shared" si="22"/>
        <v>-4.35754</v>
      </c>
      <c r="Q248">
        <f t="shared" si="23"/>
        <v>9.20418</v>
      </c>
      <c r="R248">
        <f t="shared" si="24"/>
        <v>10.030227</v>
      </c>
      <c r="T248">
        <f t="shared" si="25"/>
        <v>-6.004351</v>
      </c>
      <c r="U248">
        <f t="shared" si="26"/>
        <v>-10.847397</v>
      </c>
    </row>
    <row r="249" spans="1:21" ht="14.25">
      <c r="A249" s="10">
        <v>41004</v>
      </c>
      <c r="B249" s="9">
        <v>53.58</v>
      </c>
      <c r="C249" s="9">
        <v>-2.510917</v>
      </c>
      <c r="D249" s="9">
        <v>6.605651</v>
      </c>
      <c r="E249" s="9">
        <v>-7.318975</v>
      </c>
      <c r="G249" s="10">
        <v>41004</v>
      </c>
      <c r="H249" s="11">
        <v>7639.82</v>
      </c>
      <c r="I249" s="9">
        <v>-4.558799</v>
      </c>
      <c r="J249" s="9">
        <v>7.137428</v>
      </c>
      <c r="K249" s="9">
        <v>-12.237726</v>
      </c>
      <c r="M249" s="38">
        <f t="shared" si="27"/>
        <v>41004</v>
      </c>
      <c r="N249" s="9">
        <f t="shared" si="21"/>
        <v>-2.510917</v>
      </c>
      <c r="O249" s="9">
        <f t="shared" si="22"/>
        <v>-4.558799</v>
      </c>
      <c r="Q249">
        <f t="shared" si="23"/>
        <v>6.605651</v>
      </c>
      <c r="R249">
        <f t="shared" si="24"/>
        <v>7.137428</v>
      </c>
      <c r="T249">
        <f t="shared" si="25"/>
        <v>-7.318975</v>
      </c>
      <c r="U249">
        <f t="shared" si="26"/>
        <v>-12.237726</v>
      </c>
    </row>
    <row r="250" spans="1:21" ht="14.25">
      <c r="A250" s="10">
        <v>41005</v>
      </c>
      <c r="B250" s="9">
        <v>53.84</v>
      </c>
      <c r="C250" s="9">
        <v>-1.715955</v>
      </c>
      <c r="D250" s="9">
        <v>7.229636</v>
      </c>
      <c r="E250" s="9">
        <v>-8.889195</v>
      </c>
      <c r="G250" s="10">
        <v>41005</v>
      </c>
      <c r="H250" s="11">
        <v>7706.26</v>
      </c>
      <c r="I250" s="9">
        <v>-2.919008</v>
      </c>
      <c r="J250" s="9">
        <v>8.226237</v>
      </c>
      <c r="K250" s="9">
        <v>-12.943093</v>
      </c>
      <c r="M250" s="38">
        <f t="shared" si="27"/>
        <v>41005</v>
      </c>
      <c r="N250" s="9">
        <f t="shared" si="21"/>
        <v>-1.715955</v>
      </c>
      <c r="O250" s="9">
        <f t="shared" si="22"/>
        <v>-2.919008</v>
      </c>
      <c r="Q250">
        <f t="shared" si="23"/>
        <v>7.229636</v>
      </c>
      <c r="R250">
        <f t="shared" si="24"/>
        <v>8.226237</v>
      </c>
      <c r="T250">
        <f t="shared" si="25"/>
        <v>-8.889195</v>
      </c>
      <c r="U250">
        <f t="shared" si="26"/>
        <v>-12.943093</v>
      </c>
    </row>
    <row r="251" spans="1:21" ht="14.25">
      <c r="A251" s="10">
        <v>41008</v>
      </c>
      <c r="B251" s="9">
        <v>53.07</v>
      </c>
      <c r="C251" s="9">
        <v>-3.579215</v>
      </c>
      <c r="D251" s="9">
        <v>6.118776</v>
      </c>
      <c r="E251" s="9">
        <v>-10.074909</v>
      </c>
      <c r="G251" s="10">
        <v>41008</v>
      </c>
      <c r="H251" s="11">
        <v>7600.87</v>
      </c>
      <c r="I251" s="9">
        <v>-5.178886</v>
      </c>
      <c r="J251" s="9">
        <v>7.159554</v>
      </c>
      <c r="K251" s="9">
        <v>-14.544541</v>
      </c>
      <c r="M251" s="38">
        <f t="shared" si="27"/>
        <v>41008</v>
      </c>
      <c r="N251" s="9">
        <f t="shared" si="21"/>
        <v>-3.579215</v>
      </c>
      <c r="O251" s="9">
        <f t="shared" si="22"/>
        <v>-5.178886</v>
      </c>
      <c r="Q251">
        <f t="shared" si="23"/>
        <v>6.118776</v>
      </c>
      <c r="R251">
        <f t="shared" si="24"/>
        <v>7.159554</v>
      </c>
      <c r="T251">
        <f t="shared" si="25"/>
        <v>-10.074909</v>
      </c>
      <c r="U251">
        <f t="shared" si="26"/>
        <v>-14.544541</v>
      </c>
    </row>
    <row r="252" spans="1:13" ht="15" thickBot="1">
      <c r="A252" s="7">
        <v>41009</v>
      </c>
      <c r="B252" s="6">
        <v>53.18</v>
      </c>
      <c r="C252" s="6">
        <v>-3.37936</v>
      </c>
      <c r="D252" s="6">
        <v>5.015798</v>
      </c>
      <c r="E252" s="6">
        <v>-9.888518</v>
      </c>
      <c r="G252" s="7">
        <v>41009</v>
      </c>
      <c r="H252" s="14">
        <v>7640.68</v>
      </c>
      <c r="I252" s="6">
        <v>-4.682255</v>
      </c>
      <c r="J252" s="6">
        <v>6.432907</v>
      </c>
      <c r="K252" s="6">
        <v>-14.096963</v>
      </c>
      <c r="M252" s="38" t="s">
        <v>1</v>
      </c>
    </row>
  </sheetData>
  <sheetProtection/>
  <mergeCells count="3">
    <mergeCell ref="N1:O1"/>
    <mergeCell ref="Q1:R1"/>
    <mergeCell ref="T1:U1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台灣經濟新報文化事業股份有公司(TEJ)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TEJ基金綜合報表</dc:title>
  <dc:subject>國內基金基本資料及資產配置等綜合整理</dc:subject>
  <dc:creator>TEJ</dc:creator>
  <cp:keywords/>
  <dc:description/>
  <cp:lastModifiedBy>chelsea.lin</cp:lastModifiedBy>
  <cp:lastPrinted>2008-06-25T05:15:13Z</cp:lastPrinted>
  <dcterms:created xsi:type="dcterms:W3CDTF">2008-06-18T07:07:41Z</dcterms:created>
  <dcterms:modified xsi:type="dcterms:W3CDTF">2012-04-11T04:11:14Z</dcterms:modified>
  <cp:category/>
  <cp:version/>
  <cp:contentType/>
  <cp:contentStatus/>
</cp:coreProperties>
</file>